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20" yWindow="-120" windowWidth="19440" windowHeight="11160" firstSheet="1" activeTab="3"/>
  </bookViews>
  <sheets>
    <sheet name="Sheet1" sheetId="12" state="hidden" r:id="rId1"/>
    <sheet name="BAY 101" sheetId="14" r:id="rId2"/>
    <sheet name="BAY 102" sheetId="15" r:id="rId3"/>
    <sheet name="SDG 13" sheetId="13" r:id="rId4"/>
    <sheet name="SDG 7" sheetId="16" r:id="rId5"/>
    <sheet name="SDG 8" sheetId="17" r:id="rId6"/>
  </sheets>
  <externalReferences>
    <externalReference r:id="rId7"/>
    <externalReference r:id="rId8"/>
  </externalReferences>
  <definedNames>
    <definedName name="Block_1">'[1]Basic Data'!$E$3</definedName>
    <definedName name="Date">[2]Basic_Data!$D$3:$D$33</definedName>
    <definedName name="Total_75MW">'[1]Basic Data'!$E$6</definedName>
  </definedNames>
  <calcPr calcId="145621" concurrentCalc="0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4" l="1"/>
  <c r="H3" i="14"/>
  <c r="D2" i="13"/>
  <c r="F3" i="15"/>
  <c r="H3" i="15"/>
  <c r="E2" i="13"/>
  <c r="F2" i="13"/>
  <c r="K3" i="14"/>
  <c r="M3" i="14"/>
  <c r="G2" i="13"/>
  <c r="K3" i="15"/>
  <c r="M3" i="15"/>
  <c r="H2" i="13"/>
  <c r="I2" i="13"/>
  <c r="J2" i="13"/>
  <c r="D4" i="14"/>
  <c r="F4" i="14"/>
  <c r="H4" i="14"/>
  <c r="D3" i="13"/>
  <c r="D4" i="15"/>
  <c r="F4" i="15"/>
  <c r="H4" i="15"/>
  <c r="E3" i="13"/>
  <c r="F3" i="13"/>
  <c r="I4" i="14"/>
  <c r="K4" i="14"/>
  <c r="M4" i="14"/>
  <c r="G3" i="13"/>
  <c r="I4" i="15"/>
  <c r="K4" i="15"/>
  <c r="M4" i="15"/>
  <c r="H3" i="13"/>
  <c r="I3" i="13"/>
  <c r="J3" i="13"/>
  <c r="D5" i="14"/>
  <c r="F5" i="14"/>
  <c r="H5" i="14"/>
  <c r="D4" i="13"/>
  <c r="D5" i="15"/>
  <c r="F5" i="15"/>
  <c r="H5" i="15"/>
  <c r="E4" i="13"/>
  <c r="F4" i="13"/>
  <c r="I5" i="14"/>
  <c r="K5" i="14"/>
  <c r="M5" i="14"/>
  <c r="G4" i="13"/>
  <c r="I5" i="15"/>
  <c r="K5" i="15"/>
  <c r="M5" i="15"/>
  <c r="H4" i="13"/>
  <c r="I4" i="13"/>
  <c r="J4" i="13"/>
  <c r="D6" i="14"/>
  <c r="F6" i="14"/>
  <c r="H6" i="14"/>
  <c r="D5" i="13"/>
  <c r="D6" i="15"/>
  <c r="F6" i="15"/>
  <c r="H6" i="15"/>
  <c r="E5" i="13"/>
  <c r="F5" i="13"/>
  <c r="I6" i="14"/>
  <c r="K6" i="14"/>
  <c r="M6" i="14"/>
  <c r="G5" i="13"/>
  <c r="I6" i="15"/>
  <c r="K6" i="15"/>
  <c r="M6" i="15"/>
  <c r="H5" i="13"/>
  <c r="I5" i="13"/>
  <c r="J5" i="13"/>
  <c r="D7" i="14"/>
  <c r="F7" i="14"/>
  <c r="H7" i="14"/>
  <c r="D6" i="13"/>
  <c r="D7" i="15"/>
  <c r="F7" i="15"/>
  <c r="H7" i="15"/>
  <c r="E6" i="13"/>
  <c r="F6" i="13"/>
  <c r="I7" i="14"/>
  <c r="K7" i="14"/>
  <c r="M7" i="14"/>
  <c r="G6" i="13"/>
  <c r="I7" i="15"/>
  <c r="K7" i="15"/>
  <c r="M7" i="15"/>
  <c r="H6" i="13"/>
  <c r="I6" i="13"/>
  <c r="J6" i="13"/>
  <c r="D8" i="14"/>
  <c r="F8" i="14"/>
  <c r="H8" i="14"/>
  <c r="D7" i="13"/>
  <c r="D8" i="15"/>
  <c r="F8" i="15"/>
  <c r="H8" i="15"/>
  <c r="E7" i="13"/>
  <c r="F7" i="13"/>
  <c r="I8" i="14"/>
  <c r="K8" i="14"/>
  <c r="M8" i="14"/>
  <c r="G7" i="13"/>
  <c r="I8" i="15"/>
  <c r="K8" i="15"/>
  <c r="M8" i="15"/>
  <c r="H7" i="13"/>
  <c r="I7" i="13"/>
  <c r="J7" i="13"/>
  <c r="D9" i="14"/>
  <c r="F9" i="14"/>
  <c r="H9" i="14"/>
  <c r="D8" i="13"/>
  <c r="D9" i="15"/>
  <c r="F9" i="15"/>
  <c r="H9" i="15"/>
  <c r="E8" i="13"/>
  <c r="F8" i="13"/>
  <c r="I9" i="14"/>
  <c r="K9" i="14"/>
  <c r="M9" i="14"/>
  <c r="G8" i="13"/>
  <c r="I9" i="15"/>
  <c r="K9" i="15"/>
  <c r="M9" i="15"/>
  <c r="H8" i="13"/>
  <c r="I8" i="13"/>
  <c r="J8" i="13"/>
  <c r="D10" i="14"/>
  <c r="F10" i="14"/>
  <c r="H10" i="14"/>
  <c r="D9" i="13"/>
  <c r="D10" i="15"/>
  <c r="F10" i="15"/>
  <c r="H10" i="15"/>
  <c r="E9" i="13"/>
  <c r="F9" i="13"/>
  <c r="I10" i="14"/>
  <c r="K10" i="14"/>
  <c r="M10" i="14"/>
  <c r="G9" i="13"/>
  <c r="I10" i="15"/>
  <c r="K10" i="15"/>
  <c r="M10" i="15"/>
  <c r="H9" i="13"/>
  <c r="I9" i="13"/>
  <c r="J9" i="13"/>
  <c r="D11" i="14"/>
  <c r="F11" i="14"/>
  <c r="H11" i="14"/>
  <c r="D10" i="13"/>
  <c r="D11" i="15"/>
  <c r="F11" i="15"/>
  <c r="H11" i="15"/>
  <c r="E10" i="13"/>
  <c r="F10" i="13"/>
  <c r="I11" i="14"/>
  <c r="K11" i="14"/>
  <c r="M11" i="14"/>
  <c r="G10" i="13"/>
  <c r="I11" i="15"/>
  <c r="K11" i="15"/>
  <c r="M11" i="15"/>
  <c r="H10" i="13"/>
  <c r="I10" i="13"/>
  <c r="J10" i="13"/>
  <c r="F12" i="14"/>
  <c r="H12" i="14"/>
  <c r="D11" i="13"/>
  <c r="F12" i="15"/>
  <c r="H12" i="15"/>
  <c r="E11" i="13"/>
  <c r="F11" i="13"/>
  <c r="K12" i="14"/>
  <c r="M12" i="14"/>
  <c r="G11" i="13"/>
  <c r="K12" i="15"/>
  <c r="M12" i="15"/>
  <c r="H11" i="13"/>
  <c r="I11" i="13"/>
  <c r="J11" i="13"/>
  <c r="F14" i="14"/>
  <c r="H14" i="14"/>
  <c r="D12" i="13"/>
  <c r="F14" i="15"/>
  <c r="H14" i="15"/>
  <c r="E12" i="13"/>
  <c r="F12" i="13"/>
  <c r="K14" i="14"/>
  <c r="M14" i="14"/>
  <c r="G12" i="13"/>
  <c r="K14" i="15"/>
  <c r="M14" i="15"/>
  <c r="H12" i="13"/>
  <c r="I12" i="13"/>
  <c r="J12" i="13"/>
  <c r="P2" i="13"/>
  <c r="R2" i="13"/>
  <c r="D15" i="14"/>
  <c r="F15" i="14"/>
  <c r="H15" i="14"/>
  <c r="D13" i="13"/>
  <c r="D15" i="15"/>
  <c r="F15" i="15"/>
  <c r="H15" i="15"/>
  <c r="E13" i="13"/>
  <c r="F13" i="13"/>
  <c r="I15" i="14"/>
  <c r="K15" i="14"/>
  <c r="M15" i="14"/>
  <c r="G13" i="13"/>
  <c r="I15" i="15"/>
  <c r="K15" i="15"/>
  <c r="M15" i="15"/>
  <c r="H13" i="13"/>
  <c r="I13" i="13"/>
  <c r="J13" i="13"/>
  <c r="D16" i="14"/>
  <c r="F16" i="14"/>
  <c r="H16" i="14"/>
  <c r="D14" i="13"/>
  <c r="D16" i="15"/>
  <c r="F16" i="15"/>
  <c r="H16" i="15"/>
  <c r="E14" i="13"/>
  <c r="F14" i="13"/>
  <c r="I16" i="14"/>
  <c r="K16" i="14"/>
  <c r="M16" i="14"/>
  <c r="G14" i="13"/>
  <c r="I16" i="15"/>
  <c r="K16" i="15"/>
  <c r="M16" i="15"/>
  <c r="H14" i="13"/>
  <c r="I14" i="13"/>
  <c r="J14" i="13"/>
  <c r="D17" i="14"/>
  <c r="F17" i="14"/>
  <c r="H17" i="14"/>
  <c r="D15" i="13"/>
  <c r="D17" i="15"/>
  <c r="F17" i="15"/>
  <c r="H17" i="15"/>
  <c r="E15" i="13"/>
  <c r="F15" i="13"/>
  <c r="I17" i="14"/>
  <c r="K17" i="14"/>
  <c r="M17" i="14"/>
  <c r="G15" i="13"/>
  <c r="I17" i="15"/>
  <c r="K17" i="15"/>
  <c r="M17" i="15"/>
  <c r="H15" i="13"/>
  <c r="I15" i="13"/>
  <c r="J15" i="13"/>
  <c r="P3" i="13"/>
  <c r="R3" i="13"/>
  <c r="R4" i="13"/>
  <c r="R9" i="13"/>
  <c r="R10" i="13"/>
  <c r="R11" i="13"/>
  <c r="J37" i="17"/>
  <c r="J38" i="17"/>
  <c r="C11" i="17"/>
  <c r="I37" i="17"/>
  <c r="I38" i="17"/>
  <c r="C10" i="17"/>
  <c r="C4" i="17"/>
  <c r="C3" i="17"/>
  <c r="E17" i="17"/>
  <c r="E18" i="17"/>
  <c r="D12" i="17"/>
  <c r="E11" i="17"/>
  <c r="D5" i="17"/>
  <c r="N3" i="13"/>
  <c r="N2" i="13"/>
  <c r="N4" i="13"/>
  <c r="D5" i="16"/>
  <c r="E4" i="17"/>
  <c r="C5" i="17"/>
  <c r="C12" i="17"/>
  <c r="E3" i="17"/>
  <c r="E5" i="17"/>
  <c r="E10" i="17"/>
  <c r="E12" i="17"/>
  <c r="O3" i="13"/>
  <c r="O2" i="13"/>
  <c r="O4" i="13"/>
  <c r="C3" i="16"/>
  <c r="G28" i="12"/>
  <c r="I28" i="12"/>
  <c r="J28" i="12"/>
  <c r="C28" i="12"/>
  <c r="E28" i="12"/>
  <c r="F28" i="12"/>
  <c r="G27" i="12"/>
  <c r="I27" i="12"/>
  <c r="J27" i="12"/>
  <c r="C27" i="12"/>
  <c r="E27" i="12"/>
  <c r="F27" i="12"/>
  <c r="K27" i="12"/>
  <c r="G26" i="12"/>
  <c r="I26" i="12"/>
  <c r="J26" i="12"/>
  <c r="C26" i="12"/>
  <c r="E26" i="12"/>
  <c r="F26" i="12"/>
  <c r="G25" i="12"/>
  <c r="I25" i="12"/>
  <c r="J25" i="12"/>
  <c r="C25" i="12"/>
  <c r="E25" i="12"/>
  <c r="F25" i="12"/>
  <c r="K25" i="12"/>
  <c r="I24" i="12"/>
  <c r="J24" i="12"/>
  <c r="E24" i="12"/>
  <c r="F24" i="12"/>
  <c r="I23" i="12"/>
  <c r="J23" i="12"/>
  <c r="E23" i="12"/>
  <c r="F23" i="12"/>
  <c r="K23" i="12"/>
  <c r="I22" i="12"/>
  <c r="J22" i="12"/>
  <c r="E22" i="12"/>
  <c r="F22" i="12"/>
  <c r="I21" i="12"/>
  <c r="J21" i="12"/>
  <c r="E21" i="12"/>
  <c r="F21" i="12"/>
  <c r="I20" i="12"/>
  <c r="J20" i="12"/>
  <c r="E20" i="12"/>
  <c r="F20" i="12"/>
  <c r="I19" i="12"/>
  <c r="J19" i="12"/>
  <c r="E19" i="12"/>
  <c r="F19" i="12"/>
  <c r="I18" i="12"/>
  <c r="J18" i="12"/>
  <c r="E18" i="12"/>
  <c r="F18" i="12"/>
  <c r="I17" i="12"/>
  <c r="J17" i="12"/>
  <c r="E17" i="12"/>
  <c r="F17" i="12"/>
  <c r="I16" i="12"/>
  <c r="J16" i="12"/>
  <c r="E16" i="12"/>
  <c r="F16" i="12"/>
  <c r="I15" i="12"/>
  <c r="J15" i="12"/>
  <c r="E15" i="12"/>
  <c r="F15" i="12"/>
  <c r="I14" i="12"/>
  <c r="J14" i="12"/>
  <c r="E14" i="12"/>
  <c r="F14" i="12"/>
  <c r="I13" i="12"/>
  <c r="J13" i="12"/>
  <c r="E13" i="12"/>
  <c r="F13" i="12"/>
  <c r="I12" i="12"/>
  <c r="J12" i="12"/>
  <c r="E12" i="12"/>
  <c r="F12" i="12"/>
  <c r="I11" i="12"/>
  <c r="J11" i="12"/>
  <c r="E11" i="12"/>
  <c r="F11" i="12"/>
  <c r="I10" i="12"/>
  <c r="J10" i="12"/>
  <c r="E10" i="12"/>
  <c r="F10" i="12"/>
  <c r="I9" i="12"/>
  <c r="J9" i="12"/>
  <c r="E9" i="12"/>
  <c r="F9" i="12"/>
  <c r="I8" i="12"/>
  <c r="J8" i="12"/>
  <c r="E8" i="12"/>
  <c r="F8" i="12"/>
  <c r="I7" i="12"/>
  <c r="J7" i="12"/>
  <c r="E7" i="12"/>
  <c r="F7" i="12"/>
  <c r="K7" i="12"/>
  <c r="P4" i="13"/>
  <c r="C4" i="16"/>
  <c r="E4" i="16"/>
  <c r="E3" i="16"/>
  <c r="K16" i="12"/>
  <c r="K20" i="12"/>
  <c r="K24" i="12"/>
  <c r="K11" i="12"/>
  <c r="K28" i="12"/>
  <c r="K8" i="12"/>
  <c r="K12" i="12"/>
  <c r="K15" i="12"/>
  <c r="K19" i="12"/>
  <c r="K9" i="12"/>
  <c r="K17" i="12"/>
  <c r="K13" i="12"/>
  <c r="K21" i="12"/>
  <c r="K26" i="12"/>
  <c r="K10" i="12"/>
  <c r="K18" i="12"/>
  <c r="J53" i="12"/>
  <c r="K14" i="12"/>
  <c r="K22" i="12"/>
  <c r="F53" i="12"/>
  <c r="C5" i="16"/>
  <c r="E5" i="16"/>
  <c r="K53" i="12"/>
</calcChain>
</file>

<file path=xl/comments1.xml><?xml version="1.0" encoding="utf-8"?>
<comments xmlns="http://schemas.openxmlformats.org/spreadsheetml/2006/main">
  <authors>
    <author>Author</author>
  </authors>
  <commentList>
    <comment ref="D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Existing meter Billing Reading from 01.11.2020 to 05.11.2020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Replaced new meter Billing Reading from 06.11.2020 to 30.11.2020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Existing meter Billing Reading from 01.11.2020 to 05.11.2020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Replaced new meter Billing Reading from 06.11.2020 to 30.11.2020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Main Meter has been Replaced with new meter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Existing meter Billing Reading from 01.11.2020 to 05.11.2020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Replaced new meter Billing Reading from 06.11.2020 to 30.11.2020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Existing meter Billing Reading from 01.11.2020 to 05.11.2020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Replaced new meter Billing Reading from 06.11.2020 to 30.11.2020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Main Meter has been Replaced with new meter</t>
        </r>
      </text>
    </comment>
  </commentList>
</comments>
</file>

<file path=xl/sharedStrings.xml><?xml version="1.0" encoding="utf-8"?>
<sst xmlns="http://schemas.openxmlformats.org/spreadsheetml/2006/main" count="154" uniqueCount="81">
  <si>
    <t>Month</t>
  </si>
  <si>
    <t>BAY-01 EXPORTED ENERGY(KWH)</t>
  </si>
  <si>
    <t>Total BAY-01 &amp; BAY-02 ACTUAL EXPORT ENERGY (KWH)</t>
  </si>
  <si>
    <t>Total</t>
  </si>
  <si>
    <t>Previous</t>
  </si>
  <si>
    <t>Current</t>
  </si>
  <si>
    <t>Diff.</t>
  </si>
  <si>
    <t>EXPORT BILLING</t>
  </si>
  <si>
    <t>BAY-101</t>
  </si>
  <si>
    <t>BAY-102</t>
  </si>
  <si>
    <t>Total Net Electricity (MWh)</t>
  </si>
  <si>
    <t>Total Energy  Export (MWh)</t>
  </si>
  <si>
    <t>Total Energy  Import (MWh)</t>
  </si>
  <si>
    <t>Year</t>
  </si>
  <si>
    <t>Total Import (MWh)</t>
  </si>
  <si>
    <t>Total Export (MWh)</t>
  </si>
  <si>
    <t>Net Export (MWh)</t>
  </si>
  <si>
    <t>Emission reduction (tCO2)</t>
  </si>
  <si>
    <t>BAY-101 Energy Import  (kWh)</t>
  </si>
  <si>
    <t>BAY-102 Energy Import  (kWh)</t>
  </si>
  <si>
    <t>BAY-101 Energy Export (kWh)</t>
  </si>
  <si>
    <t>BAY-102 Energy Export (kWh)</t>
  </si>
  <si>
    <t>Grid Emission factor (tCO2/MWh)</t>
  </si>
  <si>
    <t>tCO2</t>
  </si>
  <si>
    <t>Days</t>
  </si>
  <si>
    <t>Number of days in the monitoring period</t>
  </si>
  <si>
    <t>Percentage change for the monitoring period</t>
  </si>
  <si>
    <t>Estimated emission reduction for the monitoring period</t>
  </si>
  <si>
    <t>Annual Estimated Emission reduction as per PDD</t>
  </si>
  <si>
    <t>Vintage</t>
  </si>
  <si>
    <t>Metering Start date</t>
  </si>
  <si>
    <t>Metering End date</t>
  </si>
  <si>
    <t>Start Reading</t>
  </si>
  <si>
    <t>End Reading</t>
  </si>
  <si>
    <t xml:space="preserve">Difference </t>
  </si>
  <si>
    <t>Multiplication Factor</t>
  </si>
  <si>
    <t xml:space="preserve">BAY-101 Energy Export </t>
  </si>
  <si>
    <t>Energy Import</t>
  </si>
  <si>
    <t>Energy Export (kWh)</t>
  </si>
  <si>
    <t>Details</t>
  </si>
  <si>
    <t xml:space="preserve">Parameter </t>
  </si>
  <si>
    <t xml:space="preserve">Vintage </t>
  </si>
  <si>
    <t>Project value</t>
  </si>
  <si>
    <t>Baseline Value</t>
  </si>
  <si>
    <t>Net Benefit</t>
  </si>
  <si>
    <t>Net Electricity supplied to grid   (MWh)</t>
  </si>
  <si>
    <t xml:space="preserve">Number of training provided to employees &amp; O&amp;M staff  </t>
  </si>
  <si>
    <t>SDG 8: Decent Work and Economic Growth</t>
  </si>
  <si>
    <t>SDG 7 Affordable and Clean Energy :</t>
  </si>
  <si>
    <t>Employee Benefit Expenses (Lakh INR)</t>
  </si>
  <si>
    <t>Other Expense (Lakh INR)</t>
  </si>
  <si>
    <t>Total Cost spent on O&amp;M (Lakh INR)</t>
  </si>
  <si>
    <t xml:space="preserve">Baseline Value </t>
  </si>
  <si>
    <t xml:space="preserve">Net Benefit </t>
  </si>
  <si>
    <t xml:space="preserve">Number of O&amp;M Staff involved </t>
  </si>
  <si>
    <t>NA</t>
  </si>
  <si>
    <t>01/02/2020 to 31/12/2020</t>
  </si>
  <si>
    <t>01/02/2020 to 31/03/2021</t>
  </si>
  <si>
    <t>01/01/20121 to 31/03/2021</t>
  </si>
  <si>
    <t>Cost Spent for O&amp;M</t>
  </si>
  <si>
    <t>Sl.No</t>
  </si>
  <si>
    <t>Name of the Training</t>
  </si>
  <si>
    <t>Date of Training</t>
  </si>
  <si>
    <t>No of Employees Attended in the Training</t>
  </si>
  <si>
    <t>Defensive Drive Trainig</t>
  </si>
  <si>
    <t>Work Resumption after Lockdown</t>
  </si>
  <si>
    <t>Safety Training</t>
  </si>
  <si>
    <t>Firstaid &amp; Firefighting</t>
  </si>
  <si>
    <t>Covid-19 Awareness Training</t>
  </si>
  <si>
    <t>Awarness of PTW</t>
  </si>
  <si>
    <t>Basic Electrical Training</t>
  </si>
  <si>
    <t>Basic Electrical Safety Training</t>
  </si>
  <si>
    <t>Hand Tools and Power Tools safety</t>
  </si>
  <si>
    <t>EHS training</t>
  </si>
  <si>
    <t>Work Permit System training</t>
  </si>
  <si>
    <t>Work at heighjt Safety</t>
  </si>
  <si>
    <t>Elecrical Safety Training</t>
  </si>
  <si>
    <t>Raod Safety &amp; Defence drive training</t>
  </si>
  <si>
    <t>2019-20</t>
  </si>
  <si>
    <t>O&amp;M Cost/Month (Lakh INR)</t>
  </si>
  <si>
    <t>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</si>
</sst>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[$-409]mmm\-yy;@"/>
    <numFmt numFmtId="165" formatCode="0.0000"/>
    <numFmt numFmtId="166" formatCode="_(* #,##0_);_(* \(#,##0\);_(* &quot;-&quot;??_);_(@_)"/>
    <numFmt numFmtId="167" formatCode="0.0%"/>
    <numFmt numFmtId="168" formatCode="#,##0.0000_);\(#,##0.0000\)"/>
    <numFmt numFmtId="169" formatCode="0.00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2F2F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6" fillId="2" borderId="0" applyNumberFormat="0" applyBorder="0" applyAlignment="0" applyProtection="0"/>
    <xf numFmtId="9" fontId="4" fillId="0" borderId="0" applyFont="0" applyFill="0" applyBorder="0" applyAlignment="0" applyProtection="0"/>
    <xf numFmtId="0" fontId="8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70">
    <xf numFmtId="0" fontId="0" fillId="0" borderId="0" xfId="0"/>
    <xf numFmtId="0" fontId="2" fillId="3" borderId="0" xfId="1" applyFont="1" applyFill="1"/>
    <xf numFmtId="164" fontId="3" fillId="4" borderId="22" xfId="1" applyNumberFormat="1" applyFont="1" applyFill="1" applyBorder="1" applyAlignment="1">
      <alignment horizontal="center"/>
    </xf>
    <xf numFmtId="0" fontId="4" fillId="0" borderId="0" xfId="2" applyFont="1"/>
    <xf numFmtId="0" fontId="4" fillId="0" borderId="0" xfId="2" applyFont="1" applyAlignment="1">
      <alignment horizontal="center"/>
    </xf>
    <xf numFmtId="0" fontId="4" fillId="3" borderId="0" xfId="2" applyFont="1" applyFill="1"/>
    <xf numFmtId="0" fontId="4" fillId="3" borderId="0" xfId="2" applyFont="1" applyFill="1" applyAlignment="1">
      <alignment horizontal="center"/>
    </xf>
    <xf numFmtId="2" fontId="4" fillId="3" borderId="0" xfId="2" applyNumberFormat="1" applyFont="1" applyFill="1"/>
    <xf numFmtId="0" fontId="4" fillId="0" borderId="0" xfId="2"/>
    <xf numFmtId="0" fontId="7" fillId="0" borderId="0" xfId="2" applyFont="1"/>
    <xf numFmtId="0" fontId="4" fillId="3" borderId="0" xfId="2" applyFill="1"/>
    <xf numFmtId="165" fontId="4" fillId="0" borderId="14" xfId="2" applyNumberFormat="1" applyFont="1" applyBorder="1" applyAlignment="1">
      <alignment horizontal="center" vertical="center"/>
    </xf>
    <xf numFmtId="165" fontId="4" fillId="0" borderId="14" xfId="2" applyNumberFormat="1" applyFont="1" applyBorder="1" applyAlignment="1">
      <alignment horizontal="center"/>
    </xf>
    <xf numFmtId="0" fontId="9" fillId="0" borderId="0" xfId="2" applyFont="1"/>
    <xf numFmtId="17" fontId="9" fillId="0" borderId="30" xfId="2" applyNumberFormat="1" applyFont="1" applyBorder="1" applyAlignment="1">
      <alignment horizontal="center" vertical="center"/>
    </xf>
    <xf numFmtId="17" fontId="9" fillId="0" borderId="8" xfId="2" applyNumberFormat="1" applyFont="1" applyBorder="1" applyAlignment="1">
      <alignment horizontal="center" vertical="center"/>
    </xf>
    <xf numFmtId="17" fontId="9" fillId="0" borderId="9" xfId="2" applyNumberFormat="1" applyFont="1" applyBorder="1" applyAlignment="1">
      <alignment horizontal="center" vertical="center"/>
    </xf>
    <xf numFmtId="165" fontId="4" fillId="0" borderId="10" xfId="2" applyNumberFormat="1" applyFont="1" applyBorder="1" applyAlignment="1">
      <alignment horizontal="center" vertical="center"/>
    </xf>
    <xf numFmtId="165" fontId="4" fillId="0" borderId="11" xfId="2" applyNumberFormat="1" applyFont="1" applyBorder="1" applyAlignment="1">
      <alignment horizontal="center" vertical="center"/>
    </xf>
    <xf numFmtId="165" fontId="4" fillId="0" borderId="13" xfId="2" applyNumberFormat="1" applyFont="1" applyBorder="1" applyAlignment="1">
      <alignment horizontal="center" vertical="center"/>
    </xf>
    <xf numFmtId="165" fontId="4" fillId="0" borderId="13" xfId="2" applyNumberFormat="1" applyFont="1" applyBorder="1" applyAlignment="1">
      <alignment horizontal="center"/>
    </xf>
    <xf numFmtId="17" fontId="9" fillId="0" borderId="7" xfId="2" applyNumberFormat="1" applyFont="1" applyBorder="1" applyAlignment="1">
      <alignment horizontal="center" vertical="center"/>
    </xf>
    <xf numFmtId="1" fontId="4" fillId="0" borderId="12" xfId="2" applyNumberFormat="1" applyFont="1" applyBorder="1" applyAlignment="1">
      <alignment horizontal="center" vertical="center"/>
    </xf>
    <xf numFmtId="1" fontId="4" fillId="0" borderId="15" xfId="2" applyNumberFormat="1" applyFont="1" applyBorder="1" applyAlignment="1">
      <alignment horizontal="center" vertical="center"/>
    </xf>
    <xf numFmtId="1" fontId="4" fillId="0" borderId="15" xfId="2" applyNumberFormat="1" applyFont="1" applyBorder="1" applyAlignment="1">
      <alignment horizontal="center"/>
    </xf>
    <xf numFmtId="17" fontId="5" fillId="0" borderId="25" xfId="2" applyNumberFormat="1" applyFont="1" applyBorder="1" applyAlignment="1">
      <alignment horizontal="center" vertical="center"/>
    </xf>
    <xf numFmtId="17" fontId="5" fillId="0" borderId="26" xfId="2" applyNumberFormat="1" applyFont="1" applyBorder="1" applyAlignment="1">
      <alignment horizontal="center" vertical="center"/>
    </xf>
    <xf numFmtId="17" fontId="5" fillId="0" borderId="26" xfId="2" applyNumberFormat="1" applyFont="1" applyBorder="1" applyAlignment="1">
      <alignment horizontal="center"/>
    </xf>
    <xf numFmtId="1" fontId="4" fillId="0" borderId="31" xfId="2" applyNumberFormat="1" applyFont="1" applyBorder="1" applyAlignment="1">
      <alignment horizontal="center" vertical="center"/>
    </xf>
    <xf numFmtId="1" fontId="4" fillId="0" borderId="32" xfId="2" applyNumberFormat="1" applyFont="1" applyBorder="1" applyAlignment="1">
      <alignment horizontal="center" vertical="center"/>
    </xf>
    <xf numFmtId="1" fontId="4" fillId="0" borderId="32" xfId="2" applyNumberFormat="1" applyFont="1" applyBorder="1" applyAlignment="1">
      <alignment horizontal="center"/>
    </xf>
    <xf numFmtId="17" fontId="5" fillId="0" borderId="33" xfId="2" applyNumberFormat="1" applyFont="1" applyBorder="1" applyAlignment="1">
      <alignment horizontal="center"/>
    </xf>
    <xf numFmtId="165" fontId="4" fillId="0" borderId="16" xfId="2" applyNumberFormat="1" applyFont="1" applyBorder="1" applyAlignment="1">
      <alignment horizontal="center"/>
    </xf>
    <xf numFmtId="165" fontId="4" fillId="0" borderId="17" xfId="2" applyNumberFormat="1" applyFont="1" applyBorder="1" applyAlignment="1">
      <alignment horizontal="center"/>
    </xf>
    <xf numFmtId="1" fontId="4" fillId="0" borderId="18" xfId="2" applyNumberFormat="1" applyFont="1" applyBorder="1" applyAlignment="1">
      <alignment horizontal="center"/>
    </xf>
    <xf numFmtId="1" fontId="4" fillId="0" borderId="34" xfId="2" applyNumberFormat="1" applyFont="1" applyBorder="1" applyAlignment="1">
      <alignment horizontal="center"/>
    </xf>
    <xf numFmtId="164" fontId="3" fillId="4" borderId="24" xfId="1" applyNumberFormat="1" applyFont="1" applyFill="1" applyBorder="1" applyAlignment="1">
      <alignment horizontal="center"/>
    </xf>
    <xf numFmtId="164" fontId="3" fillId="4" borderId="23" xfId="1" applyNumberFormat="1" applyFont="1" applyFill="1" applyBorder="1" applyAlignment="1">
      <alignment horizontal="center"/>
    </xf>
    <xf numFmtId="1" fontId="3" fillId="3" borderId="22" xfId="1" applyNumberFormat="1" applyFont="1" applyFill="1" applyBorder="1" applyAlignment="1">
      <alignment horizontal="center"/>
    </xf>
    <xf numFmtId="1" fontId="3" fillId="3" borderId="23" xfId="1" applyNumberFormat="1" applyFont="1" applyFill="1" applyBorder="1" applyAlignment="1">
      <alignment horizontal="center"/>
    </xf>
    <xf numFmtId="1" fontId="3" fillId="4" borderId="3" xfId="1" applyNumberFormat="1" applyFont="1" applyFill="1" applyBorder="1" applyAlignment="1">
      <alignment horizontal="center"/>
    </xf>
    <xf numFmtId="164" fontId="3" fillId="4" borderId="35" xfId="1" applyNumberFormat="1" applyFont="1" applyFill="1" applyBorder="1" applyAlignment="1">
      <alignment horizontal="center"/>
    </xf>
    <xf numFmtId="1" fontId="3" fillId="3" borderId="24" xfId="1" applyNumberFormat="1" applyFont="1" applyFill="1" applyBorder="1" applyAlignment="1">
      <alignment horizontal="center"/>
    </xf>
    <xf numFmtId="1" fontId="3" fillId="3" borderId="35" xfId="1" applyNumberFormat="1" applyFont="1" applyFill="1" applyBorder="1" applyAlignment="1">
      <alignment horizontal="center"/>
    </xf>
    <xf numFmtId="17" fontId="5" fillId="3" borderId="26" xfId="2" applyNumberFormat="1" applyFont="1" applyFill="1" applyBorder="1" applyAlignment="1">
      <alignment horizontal="center" vertical="center"/>
    </xf>
    <xf numFmtId="165" fontId="4" fillId="3" borderId="13" xfId="2" applyNumberFormat="1" applyFont="1" applyFill="1" applyBorder="1" applyAlignment="1">
      <alignment horizontal="center" vertical="center"/>
    </xf>
    <xf numFmtId="165" fontId="4" fillId="3" borderId="14" xfId="2" applyNumberFormat="1" applyFont="1" applyFill="1" applyBorder="1" applyAlignment="1">
      <alignment horizontal="center" vertical="center"/>
    </xf>
    <xf numFmtId="1" fontId="4" fillId="3" borderId="15" xfId="2" applyNumberFormat="1" applyFont="1" applyFill="1" applyBorder="1" applyAlignment="1">
      <alignment horizontal="center" vertical="center"/>
    </xf>
    <xf numFmtId="1" fontId="4" fillId="3" borderId="32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3" borderId="0" xfId="2" applyFont="1" applyFill="1" applyAlignment="1">
      <alignment horizontal="center" vertical="center"/>
    </xf>
    <xf numFmtId="1" fontId="4" fillId="3" borderId="0" xfId="2" applyNumberFormat="1" applyFont="1" applyFill="1" applyAlignment="1">
      <alignment horizontal="center" vertical="center"/>
    </xf>
    <xf numFmtId="17" fontId="5" fillId="5" borderId="26" xfId="2" applyNumberFormat="1" applyFont="1" applyFill="1" applyBorder="1" applyAlignment="1">
      <alignment horizontal="center" vertical="center"/>
    </xf>
    <xf numFmtId="165" fontId="4" fillId="5" borderId="13" xfId="2" applyNumberFormat="1" applyFont="1" applyFill="1" applyBorder="1" applyAlignment="1">
      <alignment horizontal="center" vertical="center"/>
    </xf>
    <xf numFmtId="165" fontId="4" fillId="5" borderId="14" xfId="2" applyNumberFormat="1" applyFont="1" applyFill="1" applyBorder="1" applyAlignment="1">
      <alignment horizontal="center" vertical="center"/>
    </xf>
    <xf numFmtId="1" fontId="4" fillId="5" borderId="15" xfId="2" applyNumberFormat="1" applyFont="1" applyFill="1" applyBorder="1" applyAlignment="1">
      <alignment horizontal="center" vertical="center"/>
    </xf>
    <xf numFmtId="1" fontId="4" fillId="5" borderId="32" xfId="2" applyNumberFormat="1" applyFont="1" applyFill="1" applyBorder="1" applyAlignment="1">
      <alignment horizontal="center" vertical="center"/>
    </xf>
    <xf numFmtId="0" fontId="13" fillId="0" borderId="0" xfId="0" applyFont="1"/>
    <xf numFmtId="1" fontId="7" fillId="0" borderId="0" xfId="2" applyNumberFormat="1" applyFont="1"/>
    <xf numFmtId="166" fontId="7" fillId="0" borderId="0" xfId="6" applyNumberFormat="1" applyFont="1"/>
    <xf numFmtId="15" fontId="0" fillId="0" borderId="0" xfId="0" applyNumberFormat="1"/>
    <xf numFmtId="3" fontId="14" fillId="0" borderId="0" xfId="0" applyNumberFormat="1" applyFont="1"/>
    <xf numFmtId="167" fontId="7" fillId="0" borderId="0" xfId="7" applyNumberFormat="1" applyFont="1"/>
    <xf numFmtId="37" fontId="7" fillId="3" borderId="14" xfId="2" applyNumberFormat="1" applyFont="1" applyFill="1" applyBorder="1" applyAlignment="1">
      <alignment horizontal="center" vertical="center" wrapText="1"/>
    </xf>
    <xf numFmtId="166" fontId="7" fillId="0" borderId="14" xfId="2" applyNumberFormat="1" applyFont="1" applyBorder="1"/>
    <xf numFmtId="0" fontId="13" fillId="0" borderId="14" xfId="0" applyFont="1" applyBorder="1"/>
    <xf numFmtId="17" fontId="7" fillId="0" borderId="36" xfId="2" applyNumberFormat="1" applyFont="1" applyBorder="1" applyAlignment="1">
      <alignment horizontal="center" vertical="center"/>
    </xf>
    <xf numFmtId="37" fontId="7" fillId="3" borderId="15" xfId="2" applyNumberFormat="1" applyFont="1" applyFill="1" applyBorder="1" applyAlignment="1">
      <alignment horizontal="center" vertical="center" wrapText="1"/>
    </xf>
    <xf numFmtId="37" fontId="7" fillId="3" borderId="20" xfId="2" applyNumberFormat="1" applyFont="1" applyFill="1" applyBorder="1" applyAlignment="1">
      <alignment horizontal="center" vertical="center" wrapText="1"/>
    </xf>
    <xf numFmtId="37" fontId="7" fillId="3" borderId="21" xfId="2" applyNumberFormat="1" applyFont="1" applyFill="1" applyBorder="1" applyAlignment="1">
      <alignment horizontal="center" vertical="center" wrapText="1"/>
    </xf>
    <xf numFmtId="0" fontId="7" fillId="0" borderId="13" xfId="2" applyFont="1" applyBorder="1" applyAlignment="1">
      <alignment horizontal="left"/>
    </xf>
    <xf numFmtId="0" fontId="9" fillId="0" borderId="19" xfId="2" applyFont="1" applyBorder="1"/>
    <xf numFmtId="166" fontId="9" fillId="0" borderId="20" xfId="2" applyNumberFormat="1" applyFont="1" applyBorder="1"/>
    <xf numFmtId="0" fontId="15" fillId="0" borderId="20" xfId="0" applyFont="1" applyBorder="1"/>
    <xf numFmtId="37" fontId="7" fillId="3" borderId="15" xfId="2" applyNumberFormat="1" applyFont="1" applyFill="1" applyBorder="1" applyAlignment="1">
      <alignment horizontal="right" vertical="center" wrapText="1"/>
    </xf>
    <xf numFmtId="37" fontId="9" fillId="3" borderId="21" xfId="2" applyNumberFormat="1" applyFont="1" applyFill="1" applyBorder="1" applyAlignment="1">
      <alignment horizontal="right" vertical="center" wrapText="1"/>
    </xf>
    <xf numFmtId="0" fontId="9" fillId="6" borderId="7" xfId="2" applyFont="1" applyFill="1" applyBorder="1" applyAlignment="1">
      <alignment horizontal="center" vertical="center" wrapText="1"/>
    </xf>
    <xf numFmtId="0" fontId="9" fillId="6" borderId="8" xfId="2" applyFont="1" applyFill="1" applyBorder="1" applyAlignment="1">
      <alignment horizontal="center" vertical="center" wrapText="1"/>
    </xf>
    <xf numFmtId="0" fontId="9" fillId="6" borderId="9" xfId="2" applyFont="1" applyFill="1" applyBorder="1" applyAlignment="1">
      <alignment horizontal="center" vertical="center" wrapText="1"/>
    </xf>
    <xf numFmtId="0" fontId="9" fillId="6" borderId="10" xfId="2" applyFont="1" applyFill="1" applyBorder="1" applyAlignment="1">
      <alignment horizontal="center" vertical="center" wrapText="1"/>
    </xf>
    <xf numFmtId="0" fontId="9" fillId="6" borderId="30" xfId="2" applyFont="1" applyFill="1" applyBorder="1" applyAlignment="1">
      <alignment horizontal="center" vertical="center" wrapText="1"/>
    </xf>
    <xf numFmtId="0" fontId="7" fillId="0" borderId="14" xfId="2" applyFont="1" applyBorder="1"/>
    <xf numFmtId="3" fontId="14" fillId="0" borderId="14" xfId="0" applyNumberFormat="1" applyFont="1" applyBorder="1"/>
    <xf numFmtId="0" fontId="0" fillId="0" borderId="14" xfId="0" applyBorder="1"/>
    <xf numFmtId="167" fontId="7" fillId="0" borderId="14" xfId="7" applyNumberFormat="1" applyFont="1" applyBorder="1"/>
    <xf numFmtId="0" fontId="7" fillId="0" borderId="37" xfId="2" applyFont="1" applyBorder="1" applyAlignment="1">
      <alignment horizontal="left"/>
    </xf>
    <xf numFmtId="0" fontId="7" fillId="0" borderId="38" xfId="2" applyFont="1" applyBorder="1" applyAlignment="1">
      <alignment horizontal="left"/>
    </xf>
    <xf numFmtId="0" fontId="7" fillId="0" borderId="39" xfId="2" applyFont="1" applyBorder="1" applyAlignment="1">
      <alignment horizontal="left"/>
    </xf>
    <xf numFmtId="0" fontId="16" fillId="0" borderId="0" xfId="0" applyFont="1"/>
    <xf numFmtId="1" fontId="4" fillId="0" borderId="0" xfId="2" applyNumberFormat="1"/>
    <xf numFmtId="37" fontId="7" fillId="7" borderId="14" xfId="2" applyNumberFormat="1" applyFont="1" applyFill="1" applyBorder="1" applyAlignment="1">
      <alignment horizontal="center" vertical="center" wrapText="1"/>
    </xf>
    <xf numFmtId="166" fontId="7" fillId="0" borderId="37" xfId="6" applyNumberFormat="1" applyFont="1" applyBorder="1" applyAlignment="1">
      <alignment horizontal="left"/>
    </xf>
    <xf numFmtId="166" fontId="7" fillId="0" borderId="38" xfId="6" applyNumberFormat="1" applyFont="1" applyBorder="1" applyAlignment="1">
      <alignment horizontal="left"/>
    </xf>
    <xf numFmtId="166" fontId="7" fillId="0" borderId="39" xfId="6" applyNumberFormat="1" applyFont="1" applyBorder="1" applyAlignment="1">
      <alignment horizontal="left"/>
    </xf>
    <xf numFmtId="9" fontId="7" fillId="0" borderId="0" xfId="7" applyFont="1"/>
    <xf numFmtId="17" fontId="7" fillId="0" borderId="14" xfId="2" applyNumberFormat="1" applyFont="1" applyBorder="1" applyAlignment="1">
      <alignment horizontal="center" vertical="center"/>
    </xf>
    <xf numFmtId="15" fontId="7" fillId="0" borderId="14" xfId="2" applyNumberFormat="1" applyFont="1" applyBorder="1" applyAlignment="1">
      <alignment horizontal="center" vertical="center"/>
    </xf>
    <xf numFmtId="37" fontId="7" fillId="0" borderId="14" xfId="2" applyNumberFormat="1" applyFont="1" applyFill="1" applyBorder="1" applyAlignment="1">
      <alignment horizontal="center" vertical="center" wrapText="1"/>
    </xf>
    <xf numFmtId="0" fontId="7" fillId="8" borderId="14" xfId="2" applyFont="1" applyFill="1" applyBorder="1"/>
    <xf numFmtId="165" fontId="7" fillId="0" borderId="14" xfId="2" applyNumberFormat="1" applyFont="1" applyFill="1" applyBorder="1" applyAlignment="1">
      <alignment horizontal="center" vertical="center" wrapText="1"/>
    </xf>
    <xf numFmtId="168" fontId="7" fillId="0" borderId="14" xfId="2" applyNumberFormat="1" applyFont="1" applyFill="1" applyBorder="1" applyAlignment="1">
      <alignment horizontal="center" vertical="center" wrapText="1"/>
    </xf>
    <xf numFmtId="168" fontId="7" fillId="3" borderId="14" xfId="2" applyNumberFormat="1" applyFont="1" applyFill="1" applyBorder="1" applyAlignment="1">
      <alignment horizontal="center" vertical="center" wrapText="1"/>
    </xf>
    <xf numFmtId="0" fontId="4" fillId="0" borderId="0" xfId="2" applyFill="1"/>
    <xf numFmtId="168" fontId="4" fillId="0" borderId="0" xfId="2" applyNumberFormat="1"/>
    <xf numFmtId="165" fontId="4" fillId="0" borderId="0" xfId="2" applyNumberFormat="1"/>
    <xf numFmtId="165" fontId="4" fillId="0" borderId="0" xfId="2" applyNumberFormat="1" applyFill="1"/>
    <xf numFmtId="0" fontId="17" fillId="0" borderId="0" xfId="0" applyFont="1"/>
    <xf numFmtId="0" fontId="0" fillId="0" borderId="0" xfId="0" applyFont="1"/>
    <xf numFmtId="0" fontId="18" fillId="9" borderId="14" xfId="0" applyFont="1" applyFill="1" applyBorder="1" applyAlignment="1">
      <alignment horizontal="justify" vertical="top" wrapText="1"/>
    </xf>
    <xf numFmtId="0" fontId="18" fillId="9" borderId="14" xfId="0" applyFont="1" applyFill="1" applyBorder="1" applyAlignment="1">
      <alignment horizontal="center" vertical="top" wrapText="1"/>
    </xf>
    <xf numFmtId="3" fontId="19" fillId="0" borderId="14" xfId="0" applyNumberFormat="1" applyFont="1" applyBorder="1" applyAlignment="1">
      <alignment horizontal="center" wrapText="1"/>
    </xf>
    <xf numFmtId="0" fontId="19" fillId="0" borderId="14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justify" vertical="top" wrapText="1"/>
    </xf>
    <xf numFmtId="3" fontId="18" fillId="0" borderId="14" xfId="0" applyNumberFormat="1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0" fontId="17" fillId="0" borderId="14" xfId="0" applyFont="1" applyBorder="1" applyAlignment="1">
      <alignment horizontal="center" wrapText="1"/>
    </xf>
    <xf numFmtId="0" fontId="17" fillId="0" borderId="40" xfId="0" applyFont="1" applyBorder="1" applyAlignment="1"/>
    <xf numFmtId="1" fontId="20" fillId="0" borderId="14" xfId="0" applyNumberFormat="1" applyFont="1" applyBorder="1" applyAlignment="1">
      <alignment horizontal="center" vertical="top" wrapText="1"/>
    </xf>
    <xf numFmtId="0" fontId="17" fillId="0" borderId="14" xfId="0" applyFont="1" applyBorder="1"/>
    <xf numFmtId="169" fontId="7" fillId="0" borderId="0" xfId="2" applyNumberFormat="1" applyFont="1"/>
    <xf numFmtId="0" fontId="18" fillId="0" borderId="14" xfId="0" applyFont="1" applyBorder="1" applyAlignment="1">
      <alignment horizontal="justify" vertical="top" wrapText="1"/>
    </xf>
    <xf numFmtId="0" fontId="4" fillId="0" borderId="39" xfId="2" applyFont="1" applyBorder="1" applyAlignment="1">
      <alignment horizontal="left"/>
    </xf>
    <xf numFmtId="0" fontId="8" fillId="0" borderId="39" xfId="2" applyFont="1" applyBorder="1" applyAlignment="1">
      <alignment horizontal="left"/>
    </xf>
    <xf numFmtId="0" fontId="4" fillId="0" borderId="14" xfId="2" applyFont="1" applyBorder="1" applyAlignment="1">
      <alignment horizontal="left"/>
    </xf>
    <xf numFmtId="0" fontId="23" fillId="0" borderId="14" xfId="0" applyFont="1" applyBorder="1" applyAlignment="1">
      <alignment vertical="top"/>
    </xf>
    <xf numFmtId="0" fontId="23" fillId="0" borderId="14" xfId="0" applyFont="1" applyBorder="1" applyAlignment="1">
      <alignment vertical="top" wrapText="1"/>
    </xf>
    <xf numFmtId="0" fontId="24" fillId="0" borderId="14" xfId="0" applyFont="1" applyBorder="1"/>
    <xf numFmtId="15" fontId="24" fillId="0" borderId="14" xfId="0" applyNumberFormat="1" applyFont="1" applyBorder="1"/>
    <xf numFmtId="1" fontId="17" fillId="0" borderId="14" xfId="0" applyNumberFormat="1" applyFont="1" applyBorder="1" applyAlignment="1">
      <alignment horizontal="center" wrapText="1"/>
    </xf>
    <xf numFmtId="166" fontId="7" fillId="0" borderId="0" xfId="2" applyNumberFormat="1" applyFont="1"/>
    <xf numFmtId="0" fontId="0" fillId="0" borderId="14" xfId="0" applyFont="1" applyBorder="1"/>
    <xf numFmtId="1" fontId="0" fillId="0" borderId="14" xfId="0" applyNumberFormat="1" applyFont="1" applyBorder="1"/>
    <xf numFmtId="166" fontId="25" fillId="0" borderId="0" xfId="0" applyNumberFormat="1" applyFont="1"/>
    <xf numFmtId="0" fontId="25" fillId="0" borderId="0" xfId="0" applyFont="1"/>
    <xf numFmtId="166" fontId="0" fillId="0" borderId="0" xfId="0" applyNumberFormat="1" applyFont="1"/>
    <xf numFmtId="43" fontId="0" fillId="0" borderId="0" xfId="0" applyNumberFormat="1" applyFont="1"/>
    <xf numFmtId="0" fontId="11" fillId="3" borderId="4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/>
    </xf>
    <xf numFmtId="17" fontId="9" fillId="0" borderId="1" xfId="2" applyNumberFormat="1" applyFont="1" applyBorder="1" applyAlignment="1">
      <alignment horizontal="center" vertical="center"/>
    </xf>
    <xf numFmtId="17" fontId="9" fillId="0" borderId="2" xfId="2" applyNumberFormat="1" applyFont="1" applyBorder="1" applyAlignment="1">
      <alignment horizontal="center" vertical="center"/>
    </xf>
    <xf numFmtId="17" fontId="9" fillId="0" borderId="3" xfId="2" applyNumberFormat="1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28" xfId="2" applyFont="1" applyFill="1" applyBorder="1" applyAlignment="1">
      <alignment horizontal="center" vertical="center" wrapText="1"/>
    </xf>
    <xf numFmtId="0" fontId="10" fillId="3" borderId="27" xfId="2" applyFont="1" applyFill="1" applyBorder="1" applyAlignment="1">
      <alignment horizontal="center" vertical="center" wrapText="1"/>
    </xf>
    <xf numFmtId="0" fontId="10" fillId="3" borderId="29" xfId="2" applyFont="1" applyFill="1" applyBorder="1" applyAlignment="1">
      <alignment horizontal="center" vertical="center" wrapText="1"/>
    </xf>
    <xf numFmtId="17" fontId="9" fillId="0" borderId="28" xfId="2" applyNumberFormat="1" applyFont="1" applyBorder="1" applyAlignment="1">
      <alignment horizontal="center" vertical="center"/>
    </xf>
    <xf numFmtId="17" fontId="9" fillId="0" borderId="27" xfId="2" applyNumberFormat="1" applyFont="1" applyBorder="1" applyAlignment="1">
      <alignment horizontal="center" vertical="center"/>
    </xf>
    <xf numFmtId="0" fontId="9" fillId="8" borderId="14" xfId="2" applyFont="1" applyFill="1" applyBorder="1" applyAlignment="1">
      <alignment horizontal="center" vertical="center" wrapText="1"/>
    </xf>
    <xf numFmtId="17" fontId="7" fillId="0" borderId="17" xfId="2" applyNumberFormat="1" applyFont="1" applyBorder="1" applyAlignment="1">
      <alignment horizontal="center" vertical="center"/>
    </xf>
    <xf numFmtId="17" fontId="7" fillId="0" borderId="42" xfId="2" applyNumberFormat="1" applyFont="1" applyBorder="1" applyAlignment="1">
      <alignment horizontal="center" vertical="center"/>
    </xf>
    <xf numFmtId="165" fontId="7" fillId="0" borderId="17" xfId="2" applyNumberFormat="1" applyFont="1" applyFill="1" applyBorder="1" applyAlignment="1">
      <alignment horizontal="center" vertical="center" wrapText="1"/>
    </xf>
    <xf numFmtId="165" fontId="7" fillId="0" borderId="42" xfId="2" applyNumberFormat="1" applyFont="1" applyFill="1" applyBorder="1" applyAlignment="1">
      <alignment horizontal="center" vertical="center" wrapText="1"/>
    </xf>
    <xf numFmtId="168" fontId="7" fillId="0" borderId="17" xfId="2" applyNumberFormat="1" applyFont="1" applyFill="1" applyBorder="1" applyAlignment="1">
      <alignment horizontal="center" vertical="center" wrapText="1"/>
    </xf>
    <xf numFmtId="168" fontId="7" fillId="0" borderId="42" xfId="2" applyNumberFormat="1" applyFont="1" applyFill="1" applyBorder="1" applyAlignment="1">
      <alignment horizontal="center" vertical="center" wrapText="1"/>
    </xf>
    <xf numFmtId="37" fontId="7" fillId="0" borderId="17" xfId="2" applyNumberFormat="1" applyFont="1" applyFill="1" applyBorder="1" applyAlignment="1">
      <alignment horizontal="center" vertical="center" wrapText="1"/>
    </xf>
    <xf numFmtId="37" fontId="7" fillId="0" borderId="42" xfId="2" applyNumberFormat="1" applyFont="1" applyFill="1" applyBorder="1" applyAlignment="1">
      <alignment horizontal="center" vertical="center" wrapText="1"/>
    </xf>
    <xf numFmtId="168" fontId="7" fillId="3" borderId="17" xfId="2" applyNumberFormat="1" applyFont="1" applyFill="1" applyBorder="1" applyAlignment="1">
      <alignment horizontal="center" vertical="center" wrapText="1"/>
    </xf>
    <xf numFmtId="168" fontId="7" fillId="3" borderId="42" xfId="2" applyNumberFormat="1" applyFont="1" applyFill="1" applyBorder="1" applyAlignment="1">
      <alignment horizontal="center" vertical="center" wrapText="1"/>
    </xf>
    <xf numFmtId="37" fontId="7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0" fontId="18" fillId="0" borderId="17" xfId="0" applyFont="1" applyBorder="1" applyAlignment="1">
      <alignment horizontal="center" vertical="top" wrapText="1"/>
    </xf>
    <xf numFmtId="0" fontId="18" fillId="0" borderId="41" xfId="0" applyFont="1" applyBorder="1" applyAlignment="1">
      <alignment horizontal="center" vertical="top" wrapText="1"/>
    </xf>
    <xf numFmtId="0" fontId="18" fillId="0" borderId="42" xfId="0" applyFont="1" applyBorder="1" applyAlignment="1">
      <alignment horizontal="center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/>
    </xf>
  </cellXfs>
  <cellStyles count="8">
    <cellStyle name="Accent4 2" xfId="3"/>
    <cellStyle name="Comma" xfId="6" builtinId="3"/>
    <cellStyle name="Normal" xfId="0" builtinId="0"/>
    <cellStyle name="Normal 2" xfId="2"/>
    <cellStyle name="Normal 2 2" xfId="5"/>
    <cellStyle name="Normal 9" xfId="1"/>
    <cellStyle name="Percent" xfId="7" builtinId="5"/>
    <cellStyle name="Percent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h_Sakri_3x25MW_Summary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ritesh\Desktop\MG_3x25_DGR%20Summery\DGR\Mahagenco_Block_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es"/>
      <sheetName val="Summary"/>
      <sheetName val="Generation Trend"/>
      <sheetName val="Backup_Data"/>
      <sheetName val="Inverter Wise Generation"/>
      <sheetName val="Sheet1"/>
      <sheetName val="Inverter Trend"/>
      <sheetName val="Block_Wise_Generation Trend"/>
      <sheetName val="15 Min Trend"/>
      <sheetName val="Hourly Trend"/>
      <sheetName val="Radiation Vs Power Trend"/>
      <sheetName val="Sheet2"/>
      <sheetName val="Basic Data"/>
      <sheetName val="LPA"/>
      <sheetName val="Radi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E3">
            <v>25000</v>
          </cell>
        </row>
        <row r="6">
          <cell r="E6">
            <v>75000</v>
          </cell>
        </row>
      </sheetData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DGR"/>
      <sheetName val="DGR Bkup"/>
      <sheetName val="Analog Data"/>
      <sheetName val="BD_Report"/>
      <sheetName val="String Cleaning"/>
      <sheetName val="Basic_Data"/>
      <sheetName val="String Cleaning  "/>
      <sheetName val="Sheet1"/>
      <sheetName val="Plant Performance Monitoring"/>
      <sheetName val="Sheet2"/>
      <sheetName val="Readings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D3">
            <v>41730</v>
          </cell>
        </row>
        <row r="4">
          <cell r="D4">
            <v>41731</v>
          </cell>
        </row>
        <row r="5">
          <cell r="D5">
            <v>41732</v>
          </cell>
        </row>
        <row r="6">
          <cell r="D6">
            <v>41733</v>
          </cell>
        </row>
        <row r="7">
          <cell r="D7">
            <v>41734</v>
          </cell>
        </row>
        <row r="8">
          <cell r="D8">
            <v>41735</v>
          </cell>
        </row>
        <row r="9">
          <cell r="D9">
            <v>41736</v>
          </cell>
        </row>
        <row r="10">
          <cell r="D10">
            <v>41737</v>
          </cell>
        </row>
        <row r="11">
          <cell r="D11">
            <v>41738</v>
          </cell>
        </row>
        <row r="12">
          <cell r="D12">
            <v>41739</v>
          </cell>
        </row>
        <row r="13">
          <cell r="D13">
            <v>41740</v>
          </cell>
        </row>
        <row r="14">
          <cell r="D14">
            <v>41741</v>
          </cell>
        </row>
        <row r="15">
          <cell r="D15">
            <v>41742</v>
          </cell>
        </row>
        <row r="16">
          <cell r="D16">
            <v>41743</v>
          </cell>
        </row>
        <row r="17">
          <cell r="D17">
            <v>41744</v>
          </cell>
        </row>
        <row r="18">
          <cell r="D18">
            <v>41745</v>
          </cell>
        </row>
        <row r="19">
          <cell r="D19">
            <v>41746</v>
          </cell>
        </row>
        <row r="20">
          <cell r="D20">
            <v>41747</v>
          </cell>
        </row>
        <row r="21">
          <cell r="D21">
            <v>41748</v>
          </cell>
        </row>
        <row r="22">
          <cell r="D22">
            <v>41749</v>
          </cell>
        </row>
        <row r="23">
          <cell r="D23">
            <v>41750</v>
          </cell>
        </row>
        <row r="24">
          <cell r="D24">
            <v>41751</v>
          </cell>
        </row>
        <row r="25">
          <cell r="D25">
            <v>41752</v>
          </cell>
        </row>
        <row r="26">
          <cell r="D26">
            <v>41753</v>
          </cell>
        </row>
        <row r="27">
          <cell r="D27">
            <v>41754</v>
          </cell>
        </row>
        <row r="28">
          <cell r="D28">
            <v>41755</v>
          </cell>
        </row>
        <row r="29">
          <cell r="D29">
            <v>41756</v>
          </cell>
        </row>
        <row r="30">
          <cell r="D30">
            <v>41757</v>
          </cell>
        </row>
        <row r="31">
          <cell r="D31">
            <v>41758</v>
          </cell>
        </row>
        <row r="32">
          <cell r="D32">
            <v>41759</v>
          </cell>
        </row>
        <row r="33">
          <cell r="D33">
            <v>41760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X162"/>
  <sheetViews>
    <sheetView topLeftCell="A5" workbookViewId="0">
      <selection activeCell="B7" sqref="B7"/>
    </sheetView>
  </sheetViews>
  <sheetFormatPr defaultColWidth="9.140625" defaultRowHeight="15" x14ac:dyDescent="0.25"/>
  <cols>
    <col min="1" max="1" width="9.140625" style="5"/>
    <col min="2" max="2" width="11.85546875" style="6" bestFit="1" customWidth="1"/>
    <col min="3" max="5" width="11.85546875" style="6" customWidth="1"/>
    <col min="6" max="9" width="15.42578125" style="5" customWidth="1"/>
    <col min="10" max="10" width="16.5703125" style="5" customWidth="1"/>
    <col min="11" max="11" width="15.5703125" style="5" bestFit="1" customWidth="1"/>
    <col min="12" max="16384" width="9.140625" style="5"/>
  </cols>
  <sheetData>
    <row r="1" spans="1:362" s="3" customFormat="1" x14ac:dyDescent="0.25">
      <c r="B1" s="4"/>
      <c r="C1" s="4"/>
      <c r="D1" s="4"/>
      <c r="E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</row>
    <row r="2" spans="1:362" s="3" customFormat="1" ht="15.75" thickBot="1" x14ac:dyDescent="0.3">
      <c r="B2" s="4"/>
      <c r="C2" s="4"/>
      <c r="D2" s="4"/>
      <c r="E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</row>
    <row r="3" spans="1:362" s="1" customFormat="1" ht="24.95" customHeight="1" thickBot="1" x14ac:dyDescent="0.3">
      <c r="B3" s="136" t="s">
        <v>7</v>
      </c>
      <c r="C3" s="137"/>
      <c r="D3" s="137"/>
      <c r="E3" s="137"/>
      <c r="F3" s="137"/>
      <c r="G3" s="137"/>
      <c r="H3" s="137"/>
      <c r="I3" s="137"/>
      <c r="J3" s="137"/>
      <c r="K3" s="138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</row>
    <row r="4" spans="1:362" s="3" customFormat="1" ht="24.95" customHeight="1" thickBot="1" x14ac:dyDescent="0.3">
      <c r="B4" s="139" t="s">
        <v>8</v>
      </c>
      <c r="C4" s="140"/>
      <c r="D4" s="140"/>
      <c r="E4" s="140"/>
      <c r="F4" s="141"/>
      <c r="G4" s="142" t="s">
        <v>9</v>
      </c>
      <c r="H4" s="143"/>
      <c r="I4" s="143"/>
      <c r="J4" s="144"/>
      <c r="K4" s="145" t="s">
        <v>2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</row>
    <row r="5" spans="1:362" s="3" customFormat="1" ht="21.95" customHeight="1" thickBot="1" x14ac:dyDescent="0.3">
      <c r="B5" s="148" t="s">
        <v>0</v>
      </c>
      <c r="C5" s="140" t="s">
        <v>1</v>
      </c>
      <c r="D5" s="140"/>
      <c r="E5" s="140"/>
      <c r="F5" s="141"/>
      <c r="G5" s="139" t="s">
        <v>1</v>
      </c>
      <c r="H5" s="140"/>
      <c r="I5" s="140"/>
      <c r="J5" s="141"/>
      <c r="K5" s="14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</row>
    <row r="6" spans="1:362" s="3" customFormat="1" ht="31.5" customHeight="1" thickBot="1" x14ac:dyDescent="0.3">
      <c r="B6" s="149"/>
      <c r="C6" s="14" t="s">
        <v>4</v>
      </c>
      <c r="D6" s="15" t="s">
        <v>5</v>
      </c>
      <c r="E6" s="15" t="s">
        <v>6</v>
      </c>
      <c r="F6" s="16" t="s">
        <v>3</v>
      </c>
      <c r="G6" s="21" t="s">
        <v>4</v>
      </c>
      <c r="H6" s="15" t="s">
        <v>5</v>
      </c>
      <c r="I6" s="15" t="s">
        <v>6</v>
      </c>
      <c r="J6" s="16" t="s">
        <v>3</v>
      </c>
      <c r="K6" s="147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</row>
    <row r="7" spans="1:362" s="49" customFormat="1" ht="15" customHeight="1" x14ac:dyDescent="0.25">
      <c r="B7" s="25">
        <v>42903</v>
      </c>
      <c r="C7" s="17">
        <v>464.0575</v>
      </c>
      <c r="D7" s="18">
        <v>1517.325</v>
      </c>
      <c r="E7" s="18">
        <f>D7-C7</f>
        <v>1053.2674999999999</v>
      </c>
      <c r="F7" s="22">
        <f t="shared" ref="F7:F24" si="0">E7*6000</f>
        <v>6319605</v>
      </c>
      <c r="G7" s="17">
        <v>875.60749999999996</v>
      </c>
      <c r="H7" s="18">
        <v>2034.49</v>
      </c>
      <c r="I7" s="18">
        <f>H7-G7</f>
        <v>1158.8825000000002</v>
      </c>
      <c r="J7" s="22">
        <f t="shared" ref="J7:J24" si="1">I7*6000</f>
        <v>6953295.0000000009</v>
      </c>
      <c r="K7" s="28">
        <f>F7+J7</f>
        <v>13272900</v>
      </c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  <c r="HW7" s="50"/>
      <c r="HX7" s="50"/>
      <c r="HY7" s="50"/>
      <c r="HZ7" s="50"/>
      <c r="IA7" s="50"/>
      <c r="IB7" s="50"/>
      <c r="IC7" s="50"/>
      <c r="ID7" s="50"/>
      <c r="IE7" s="50"/>
      <c r="IF7" s="50"/>
      <c r="IG7" s="50"/>
      <c r="IH7" s="50"/>
      <c r="II7" s="50"/>
      <c r="IJ7" s="50"/>
      <c r="IK7" s="50"/>
      <c r="IL7" s="50"/>
      <c r="IM7" s="50"/>
      <c r="IN7" s="50"/>
      <c r="IO7" s="50"/>
      <c r="IP7" s="50"/>
      <c r="IQ7" s="50"/>
      <c r="IR7" s="50"/>
      <c r="IS7" s="50"/>
      <c r="IT7" s="50"/>
      <c r="IU7" s="50"/>
      <c r="IV7" s="50"/>
      <c r="IW7" s="50"/>
      <c r="IX7" s="50"/>
      <c r="IY7" s="50"/>
      <c r="IZ7" s="50"/>
      <c r="JA7" s="50"/>
      <c r="JB7" s="50"/>
      <c r="JC7" s="50"/>
      <c r="JD7" s="50"/>
      <c r="JE7" s="50"/>
      <c r="JF7" s="50"/>
      <c r="JG7" s="50"/>
      <c r="JH7" s="50"/>
      <c r="JI7" s="50"/>
      <c r="JJ7" s="50"/>
      <c r="JK7" s="50"/>
      <c r="JL7" s="50"/>
      <c r="JM7" s="50"/>
      <c r="JN7" s="50"/>
      <c r="JO7" s="50"/>
      <c r="JP7" s="50"/>
      <c r="JQ7" s="50"/>
      <c r="JR7" s="50"/>
      <c r="JS7" s="50"/>
      <c r="JT7" s="50"/>
      <c r="JU7" s="50"/>
      <c r="JV7" s="50"/>
      <c r="JW7" s="50"/>
      <c r="JX7" s="50"/>
      <c r="JY7" s="50"/>
      <c r="JZ7" s="50"/>
      <c r="KA7" s="50"/>
      <c r="KB7" s="50"/>
      <c r="KC7" s="50"/>
      <c r="KD7" s="50"/>
      <c r="KE7" s="50"/>
      <c r="KF7" s="50"/>
      <c r="KG7" s="50"/>
      <c r="KH7" s="50"/>
      <c r="KI7" s="50"/>
      <c r="KJ7" s="50"/>
      <c r="KK7" s="50"/>
      <c r="KL7" s="50"/>
      <c r="KM7" s="50"/>
      <c r="KN7" s="50"/>
      <c r="KO7" s="50"/>
      <c r="KP7" s="50"/>
      <c r="KQ7" s="50"/>
      <c r="KR7" s="50"/>
      <c r="KS7" s="50"/>
      <c r="KT7" s="50"/>
      <c r="KU7" s="50"/>
      <c r="KV7" s="50"/>
      <c r="KW7" s="50"/>
      <c r="KX7" s="50"/>
      <c r="KY7" s="50"/>
      <c r="KZ7" s="50"/>
      <c r="LA7" s="50"/>
      <c r="LB7" s="50"/>
      <c r="LC7" s="50"/>
      <c r="LD7" s="50"/>
      <c r="LE7" s="50"/>
      <c r="LF7" s="50"/>
      <c r="LG7" s="50"/>
      <c r="LH7" s="50"/>
      <c r="LI7" s="50"/>
      <c r="LJ7" s="50"/>
      <c r="LK7" s="50"/>
      <c r="LL7" s="50"/>
      <c r="LM7" s="50"/>
      <c r="LN7" s="50"/>
      <c r="LO7" s="50"/>
      <c r="LP7" s="50"/>
      <c r="LQ7" s="50"/>
      <c r="LR7" s="50"/>
      <c r="LS7" s="50"/>
      <c r="LT7" s="50"/>
      <c r="LU7" s="50"/>
      <c r="LV7" s="50"/>
      <c r="LW7" s="50"/>
      <c r="LX7" s="50"/>
      <c r="LY7" s="50"/>
      <c r="LZ7" s="50"/>
      <c r="MA7" s="50"/>
      <c r="MB7" s="50"/>
      <c r="MC7" s="50"/>
      <c r="MD7" s="50"/>
      <c r="ME7" s="50"/>
      <c r="MF7" s="50"/>
      <c r="MG7" s="50"/>
      <c r="MH7" s="50"/>
      <c r="MI7" s="50"/>
      <c r="MJ7" s="50"/>
      <c r="MK7" s="50"/>
      <c r="ML7" s="50"/>
      <c r="MM7" s="50"/>
      <c r="MN7" s="50"/>
      <c r="MO7" s="50"/>
      <c r="MP7" s="50"/>
      <c r="MQ7" s="50"/>
      <c r="MR7" s="50"/>
      <c r="MS7" s="50"/>
      <c r="MT7" s="50"/>
      <c r="MU7" s="50"/>
      <c r="MV7" s="50"/>
      <c r="MW7" s="50"/>
      <c r="MX7" s="50"/>
    </row>
    <row r="8" spans="1:362" s="49" customFormat="1" ht="15" customHeight="1" x14ac:dyDescent="0.25">
      <c r="B8" s="26">
        <v>42933</v>
      </c>
      <c r="C8" s="19">
        <v>1517.325</v>
      </c>
      <c r="D8" s="11">
        <v>2513.4225000000001</v>
      </c>
      <c r="E8" s="11">
        <f t="shared" ref="E8:E24" si="2">D8-C8</f>
        <v>996.09750000000008</v>
      </c>
      <c r="F8" s="23">
        <f t="shared" si="0"/>
        <v>5976585.0000000009</v>
      </c>
      <c r="G8" s="19">
        <v>2034.49</v>
      </c>
      <c r="H8" s="11">
        <v>3064.2624999999998</v>
      </c>
      <c r="I8" s="11">
        <f t="shared" ref="I8:I24" si="3">H8-G8</f>
        <v>1029.7724999999998</v>
      </c>
      <c r="J8" s="23">
        <f t="shared" si="1"/>
        <v>6178634.9999999991</v>
      </c>
      <c r="K8" s="29">
        <f t="shared" ref="K8:K28" si="4">F8+J8</f>
        <v>12155220</v>
      </c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0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0"/>
      <c r="MG8" s="50"/>
      <c r="MH8" s="50"/>
      <c r="MI8" s="50"/>
      <c r="MJ8" s="50"/>
      <c r="MK8" s="50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</row>
    <row r="9" spans="1:362" s="50" customFormat="1" ht="15" customHeight="1" x14ac:dyDescent="0.25">
      <c r="A9" s="49"/>
      <c r="B9" s="26">
        <v>42964</v>
      </c>
      <c r="C9" s="19">
        <v>2513.4225000000001</v>
      </c>
      <c r="D9" s="11">
        <v>3632.39</v>
      </c>
      <c r="E9" s="11">
        <f t="shared" si="2"/>
        <v>1118.9674999999997</v>
      </c>
      <c r="F9" s="23">
        <f t="shared" si="0"/>
        <v>6713804.9999999981</v>
      </c>
      <c r="G9" s="19">
        <v>3064.2624999999998</v>
      </c>
      <c r="H9" s="11">
        <v>4161.1374999999998</v>
      </c>
      <c r="I9" s="11">
        <f t="shared" si="3"/>
        <v>1096.875</v>
      </c>
      <c r="J9" s="23">
        <f t="shared" si="1"/>
        <v>6581250</v>
      </c>
      <c r="K9" s="29">
        <f t="shared" si="4"/>
        <v>13295054.999999998</v>
      </c>
      <c r="L9" s="51"/>
    </row>
    <row r="10" spans="1:362" s="50" customFormat="1" ht="15" customHeight="1" x14ac:dyDescent="0.25">
      <c r="A10" s="49"/>
      <c r="B10" s="26">
        <v>42995</v>
      </c>
      <c r="C10" s="19">
        <v>3632.39</v>
      </c>
      <c r="D10" s="11">
        <v>4994.08</v>
      </c>
      <c r="E10" s="11">
        <f t="shared" si="2"/>
        <v>1361.69</v>
      </c>
      <c r="F10" s="23">
        <f t="shared" si="0"/>
        <v>8170140</v>
      </c>
      <c r="G10" s="19">
        <v>4161.1374999999998</v>
      </c>
      <c r="H10" s="11">
        <v>5532.9174999999996</v>
      </c>
      <c r="I10" s="11">
        <f t="shared" si="3"/>
        <v>1371.7799999999997</v>
      </c>
      <c r="J10" s="23">
        <f t="shared" si="1"/>
        <v>8230679.9999999981</v>
      </c>
      <c r="K10" s="29">
        <f t="shared" si="4"/>
        <v>16400819.999999998</v>
      </c>
      <c r="L10" s="51"/>
    </row>
    <row r="11" spans="1:362" s="50" customFormat="1" ht="15" customHeight="1" x14ac:dyDescent="0.25">
      <c r="B11" s="44">
        <v>43025</v>
      </c>
      <c r="C11" s="45">
        <v>4994.08</v>
      </c>
      <c r="D11" s="46">
        <v>6482.5675000000001</v>
      </c>
      <c r="E11" s="46">
        <f t="shared" si="2"/>
        <v>1488.4875000000002</v>
      </c>
      <c r="F11" s="47">
        <f t="shared" si="0"/>
        <v>8930925.0000000019</v>
      </c>
      <c r="G11" s="19">
        <v>5532.9174999999996</v>
      </c>
      <c r="H11" s="46">
        <v>7033.4525000000003</v>
      </c>
      <c r="I11" s="46">
        <f t="shared" si="3"/>
        <v>1500.5350000000008</v>
      </c>
      <c r="J11" s="47">
        <f t="shared" si="1"/>
        <v>9003210.0000000037</v>
      </c>
      <c r="K11" s="48">
        <f t="shared" si="4"/>
        <v>17934135.000000007</v>
      </c>
      <c r="L11" s="51"/>
    </row>
    <row r="12" spans="1:362" s="50" customFormat="1" ht="15" customHeight="1" x14ac:dyDescent="0.25">
      <c r="A12" s="49"/>
      <c r="B12" s="26">
        <v>43056</v>
      </c>
      <c r="C12" s="19">
        <v>6482.5675000000001</v>
      </c>
      <c r="D12" s="11">
        <v>7851.6525000000001</v>
      </c>
      <c r="E12" s="11">
        <f t="shared" si="2"/>
        <v>1369.085</v>
      </c>
      <c r="F12" s="23">
        <f t="shared" si="0"/>
        <v>8214510</v>
      </c>
      <c r="G12" s="19">
        <v>7033.4525000000003</v>
      </c>
      <c r="H12" s="11">
        <v>8467.6424999999999</v>
      </c>
      <c r="I12" s="11">
        <f t="shared" si="3"/>
        <v>1434.1899999999996</v>
      </c>
      <c r="J12" s="23">
        <f t="shared" si="1"/>
        <v>8605139.9999999981</v>
      </c>
      <c r="K12" s="29">
        <f t="shared" si="4"/>
        <v>16819650</v>
      </c>
      <c r="L12" s="51"/>
    </row>
    <row r="13" spans="1:362" s="50" customFormat="1" ht="15" customHeight="1" x14ac:dyDescent="0.25">
      <c r="A13" s="49"/>
      <c r="B13" s="26">
        <v>43086</v>
      </c>
      <c r="C13" s="19">
        <v>7851.6525000000001</v>
      </c>
      <c r="D13" s="11">
        <v>9189.7275000000009</v>
      </c>
      <c r="E13" s="11">
        <f t="shared" si="2"/>
        <v>1338.0750000000007</v>
      </c>
      <c r="F13" s="23">
        <f t="shared" si="0"/>
        <v>8028450.0000000047</v>
      </c>
      <c r="G13" s="19">
        <v>8467.6424999999999</v>
      </c>
      <c r="H13" s="11">
        <v>9825.8474999999999</v>
      </c>
      <c r="I13" s="11">
        <f t="shared" si="3"/>
        <v>1358.2049999999999</v>
      </c>
      <c r="J13" s="23">
        <f t="shared" si="1"/>
        <v>8149230</v>
      </c>
      <c r="K13" s="29">
        <f t="shared" si="4"/>
        <v>16177680.000000004</v>
      </c>
      <c r="L13" s="51"/>
    </row>
    <row r="14" spans="1:362" s="50" customFormat="1" ht="15" customHeight="1" x14ac:dyDescent="0.25">
      <c r="A14" s="49"/>
      <c r="B14" s="26">
        <v>43117</v>
      </c>
      <c r="C14" s="19">
        <v>9189.7275000000009</v>
      </c>
      <c r="D14" s="11">
        <v>10781.565000000001</v>
      </c>
      <c r="E14" s="11">
        <f t="shared" si="2"/>
        <v>1591.8374999999996</v>
      </c>
      <c r="F14" s="23">
        <f t="shared" si="0"/>
        <v>9551024.9999999981</v>
      </c>
      <c r="G14" s="19">
        <v>9825.8474999999999</v>
      </c>
      <c r="H14" s="11">
        <v>11433.66</v>
      </c>
      <c r="I14" s="11">
        <f t="shared" si="3"/>
        <v>1607.8125</v>
      </c>
      <c r="J14" s="23">
        <f t="shared" si="1"/>
        <v>9646875</v>
      </c>
      <c r="K14" s="29">
        <f t="shared" si="4"/>
        <v>19197900</v>
      </c>
      <c r="L14" s="51"/>
    </row>
    <row r="15" spans="1:362" s="50" customFormat="1" ht="15" customHeight="1" x14ac:dyDescent="0.25">
      <c r="A15" s="49"/>
      <c r="B15" s="26">
        <v>43148</v>
      </c>
      <c r="C15" s="19">
        <v>10781.565000000001</v>
      </c>
      <c r="D15" s="11">
        <v>12286.645</v>
      </c>
      <c r="E15" s="11">
        <f t="shared" si="2"/>
        <v>1505.08</v>
      </c>
      <c r="F15" s="23">
        <f t="shared" si="0"/>
        <v>9030480</v>
      </c>
      <c r="G15" s="19">
        <v>11433.66</v>
      </c>
      <c r="H15" s="11">
        <v>12956.2675</v>
      </c>
      <c r="I15" s="11">
        <f t="shared" si="3"/>
        <v>1522.6075000000001</v>
      </c>
      <c r="J15" s="23">
        <f t="shared" si="1"/>
        <v>9135645</v>
      </c>
      <c r="K15" s="29">
        <f t="shared" si="4"/>
        <v>18166125</v>
      </c>
      <c r="L15" s="51"/>
    </row>
    <row r="16" spans="1:362" s="50" customFormat="1" ht="15" customHeight="1" x14ac:dyDescent="0.25">
      <c r="A16" s="49"/>
      <c r="B16" s="26">
        <v>43176</v>
      </c>
      <c r="C16" s="19">
        <v>12286.645</v>
      </c>
      <c r="D16" s="11">
        <v>13974.04</v>
      </c>
      <c r="E16" s="11">
        <f t="shared" si="2"/>
        <v>1687.3950000000004</v>
      </c>
      <c r="F16" s="23">
        <f t="shared" si="0"/>
        <v>10124370.000000002</v>
      </c>
      <c r="G16" s="19">
        <v>12956.2675</v>
      </c>
      <c r="H16" s="11">
        <v>14673.0975</v>
      </c>
      <c r="I16" s="11">
        <f t="shared" si="3"/>
        <v>1716.83</v>
      </c>
      <c r="J16" s="23">
        <f t="shared" si="1"/>
        <v>10300980</v>
      </c>
      <c r="K16" s="29">
        <f t="shared" si="4"/>
        <v>20425350</v>
      </c>
      <c r="L16" s="51"/>
    </row>
    <row r="17" spans="1:12" s="50" customFormat="1" ht="15" customHeight="1" x14ac:dyDescent="0.25">
      <c r="A17" s="49"/>
      <c r="B17" s="26">
        <v>43207</v>
      </c>
      <c r="C17" s="19">
        <v>13974.04</v>
      </c>
      <c r="D17" s="11">
        <v>15686.602500000001</v>
      </c>
      <c r="E17" s="11">
        <f t="shared" si="2"/>
        <v>1712.5625</v>
      </c>
      <c r="F17" s="23">
        <f t="shared" si="0"/>
        <v>10275375</v>
      </c>
      <c r="G17" s="19">
        <v>14673.0975</v>
      </c>
      <c r="H17" s="11">
        <v>16405.217499999999</v>
      </c>
      <c r="I17" s="11">
        <f t="shared" si="3"/>
        <v>1732.119999999999</v>
      </c>
      <c r="J17" s="23">
        <f t="shared" si="1"/>
        <v>10392719.999999994</v>
      </c>
      <c r="K17" s="29">
        <f t="shared" si="4"/>
        <v>20668094.999999993</v>
      </c>
      <c r="L17" s="51"/>
    </row>
    <row r="18" spans="1:12" s="50" customFormat="1" ht="15" customHeight="1" x14ac:dyDescent="0.25">
      <c r="A18" s="49"/>
      <c r="B18" s="26">
        <v>43237</v>
      </c>
      <c r="C18" s="19">
        <v>15686.602500000001</v>
      </c>
      <c r="D18" s="11">
        <v>17505.465</v>
      </c>
      <c r="E18" s="11">
        <f t="shared" si="2"/>
        <v>1818.8624999999993</v>
      </c>
      <c r="F18" s="23">
        <f t="shared" si="0"/>
        <v>10913174.999999996</v>
      </c>
      <c r="G18" s="19">
        <v>16405.217499999999</v>
      </c>
      <c r="H18" s="11">
        <v>18223.0075</v>
      </c>
      <c r="I18" s="11">
        <f t="shared" si="3"/>
        <v>1817.7900000000009</v>
      </c>
      <c r="J18" s="23">
        <f t="shared" si="1"/>
        <v>10906740.000000006</v>
      </c>
      <c r="K18" s="29">
        <f t="shared" si="4"/>
        <v>21819915</v>
      </c>
    </row>
    <row r="19" spans="1:12" s="50" customFormat="1" ht="15" customHeight="1" x14ac:dyDescent="0.25">
      <c r="A19" s="49"/>
      <c r="B19" s="26">
        <v>43269</v>
      </c>
      <c r="C19" s="19">
        <v>17505.465</v>
      </c>
      <c r="D19" s="11">
        <v>18902.5</v>
      </c>
      <c r="E19" s="11">
        <f t="shared" si="2"/>
        <v>1397.0349999999999</v>
      </c>
      <c r="F19" s="23">
        <f t="shared" si="0"/>
        <v>8382209.9999999991</v>
      </c>
      <c r="G19" s="19">
        <v>18223.0075</v>
      </c>
      <c r="H19" s="11">
        <v>19630.772499999999</v>
      </c>
      <c r="I19" s="11">
        <f t="shared" si="3"/>
        <v>1407.7649999999994</v>
      </c>
      <c r="J19" s="23">
        <f t="shared" si="1"/>
        <v>8446589.9999999963</v>
      </c>
      <c r="K19" s="29">
        <f t="shared" si="4"/>
        <v>16828799.999999996</v>
      </c>
    </row>
    <row r="20" spans="1:12" s="50" customFormat="1" ht="15" customHeight="1" x14ac:dyDescent="0.25">
      <c r="A20" s="49"/>
      <c r="B20" s="26">
        <v>43301</v>
      </c>
      <c r="C20" s="19">
        <v>18902.5</v>
      </c>
      <c r="D20" s="11">
        <v>19913.990000000002</v>
      </c>
      <c r="E20" s="11">
        <f t="shared" si="2"/>
        <v>1011.4900000000016</v>
      </c>
      <c r="F20" s="23">
        <f t="shared" si="0"/>
        <v>6068940.0000000093</v>
      </c>
      <c r="G20" s="19">
        <v>19630.772499999999</v>
      </c>
      <c r="H20" s="11">
        <v>20650.822499999998</v>
      </c>
      <c r="I20" s="11">
        <f t="shared" si="3"/>
        <v>1020.0499999999993</v>
      </c>
      <c r="J20" s="23">
        <f t="shared" si="1"/>
        <v>6120299.9999999953</v>
      </c>
      <c r="K20" s="29">
        <f t="shared" si="4"/>
        <v>12189240.000000004</v>
      </c>
    </row>
    <row r="21" spans="1:12" s="50" customFormat="1" ht="15" customHeight="1" x14ac:dyDescent="0.25">
      <c r="A21" s="49"/>
      <c r="B21" s="26">
        <v>43333</v>
      </c>
      <c r="C21" s="19">
        <v>19913.990000000002</v>
      </c>
      <c r="D21" s="11">
        <v>20900.232499999998</v>
      </c>
      <c r="E21" s="11">
        <f t="shared" si="2"/>
        <v>986.24249999999665</v>
      </c>
      <c r="F21" s="23">
        <f t="shared" si="0"/>
        <v>5917454.9999999795</v>
      </c>
      <c r="G21" s="19">
        <v>20650.822499999998</v>
      </c>
      <c r="H21" s="11">
        <v>21640.7575</v>
      </c>
      <c r="I21" s="11">
        <f t="shared" si="3"/>
        <v>989.93500000000131</v>
      </c>
      <c r="J21" s="23">
        <f t="shared" si="1"/>
        <v>5939610.0000000075</v>
      </c>
      <c r="K21" s="29">
        <f t="shared" si="4"/>
        <v>11857064.999999987</v>
      </c>
    </row>
    <row r="22" spans="1:12" s="50" customFormat="1" ht="15" customHeight="1" x14ac:dyDescent="0.25">
      <c r="A22" s="49"/>
      <c r="B22" s="26">
        <v>43365</v>
      </c>
      <c r="C22" s="19">
        <v>20900.232499999998</v>
      </c>
      <c r="D22" s="11">
        <v>22247.27</v>
      </c>
      <c r="E22" s="11">
        <f t="shared" si="2"/>
        <v>1347.0375000000022</v>
      </c>
      <c r="F22" s="23">
        <f t="shared" si="0"/>
        <v>8082225.000000013</v>
      </c>
      <c r="G22" s="19">
        <v>21640.7575</v>
      </c>
      <c r="H22" s="11">
        <v>23011.737499999999</v>
      </c>
      <c r="I22" s="11">
        <f t="shared" si="3"/>
        <v>1370.9799999999996</v>
      </c>
      <c r="J22" s="23">
        <f t="shared" si="1"/>
        <v>8225879.9999999972</v>
      </c>
      <c r="K22" s="29">
        <f t="shared" si="4"/>
        <v>16308105.000000011</v>
      </c>
    </row>
    <row r="23" spans="1:12" s="50" customFormat="1" ht="15" customHeight="1" x14ac:dyDescent="0.25">
      <c r="A23" s="49"/>
      <c r="B23" s="26">
        <v>43397</v>
      </c>
      <c r="C23" s="19">
        <v>22247.27</v>
      </c>
      <c r="D23" s="11">
        <v>23864.977500000001</v>
      </c>
      <c r="E23" s="11">
        <f t="shared" si="2"/>
        <v>1617.7075000000004</v>
      </c>
      <c r="F23" s="23">
        <f t="shared" si="0"/>
        <v>9706245.0000000019</v>
      </c>
      <c r="G23" s="19">
        <v>23011.737499999999</v>
      </c>
      <c r="H23" s="11">
        <v>24642.805</v>
      </c>
      <c r="I23" s="11">
        <f t="shared" si="3"/>
        <v>1631.067500000001</v>
      </c>
      <c r="J23" s="23">
        <f t="shared" si="1"/>
        <v>9786405.0000000056</v>
      </c>
      <c r="K23" s="29">
        <f t="shared" si="4"/>
        <v>19492650.000000007</v>
      </c>
    </row>
    <row r="24" spans="1:12" s="50" customFormat="1" ht="15" customHeight="1" x14ac:dyDescent="0.25">
      <c r="A24" s="49"/>
      <c r="B24" s="26">
        <v>43422</v>
      </c>
      <c r="C24" s="19">
        <v>23864.977500000001</v>
      </c>
      <c r="D24" s="11">
        <v>25424.2575</v>
      </c>
      <c r="E24" s="11">
        <f t="shared" si="2"/>
        <v>1559.2799999999988</v>
      </c>
      <c r="F24" s="23">
        <f t="shared" si="0"/>
        <v>9355679.9999999925</v>
      </c>
      <c r="G24" s="19">
        <v>24642.805</v>
      </c>
      <c r="H24" s="11">
        <v>26209.455000000002</v>
      </c>
      <c r="I24" s="11">
        <f t="shared" si="3"/>
        <v>1566.6500000000015</v>
      </c>
      <c r="J24" s="23">
        <f t="shared" si="1"/>
        <v>9399900.0000000093</v>
      </c>
      <c r="K24" s="29">
        <f t="shared" si="4"/>
        <v>18755580</v>
      </c>
    </row>
    <row r="25" spans="1:12" s="50" customFormat="1" ht="15" customHeight="1" x14ac:dyDescent="0.25">
      <c r="A25" s="49"/>
      <c r="B25" s="26">
        <v>43452</v>
      </c>
      <c r="C25" s="19">
        <f>D24</f>
        <v>25424.2575</v>
      </c>
      <c r="D25" s="11">
        <v>27017.105</v>
      </c>
      <c r="E25" s="11">
        <f>D25-C25</f>
        <v>1592.8474999999999</v>
      </c>
      <c r="F25" s="23">
        <f>E25*6000</f>
        <v>9557085</v>
      </c>
      <c r="G25" s="19">
        <f>H24</f>
        <v>26209.455000000002</v>
      </c>
      <c r="H25" s="11">
        <v>27809.012500000001</v>
      </c>
      <c r="I25" s="11">
        <f>H25-G25</f>
        <v>1599.557499999999</v>
      </c>
      <c r="J25" s="23">
        <f>I25*6000</f>
        <v>9597344.9999999944</v>
      </c>
      <c r="K25" s="29">
        <f t="shared" si="4"/>
        <v>19154429.999999993</v>
      </c>
    </row>
    <row r="26" spans="1:12" s="50" customFormat="1" ht="15" customHeight="1" x14ac:dyDescent="0.25">
      <c r="A26" s="49"/>
      <c r="B26" s="26">
        <v>43484</v>
      </c>
      <c r="C26" s="19">
        <f>D25</f>
        <v>27017.105</v>
      </c>
      <c r="D26" s="11">
        <v>28685.272499999999</v>
      </c>
      <c r="E26" s="11">
        <f>D26-C26</f>
        <v>1668.1674999999996</v>
      </c>
      <c r="F26" s="23">
        <f>E26*6000</f>
        <v>10009004.999999998</v>
      </c>
      <c r="G26" s="19">
        <f>H25</f>
        <v>27809.012500000001</v>
      </c>
      <c r="H26" s="11">
        <v>29484.775000000001</v>
      </c>
      <c r="I26" s="11">
        <f>H26-G26</f>
        <v>1675.7625000000007</v>
      </c>
      <c r="J26" s="23">
        <f>I26*6000</f>
        <v>10054575.000000004</v>
      </c>
      <c r="K26" s="29">
        <f t="shared" si="4"/>
        <v>20063580</v>
      </c>
    </row>
    <row r="27" spans="1:12" s="50" customFormat="1" ht="15" customHeight="1" x14ac:dyDescent="0.25">
      <c r="A27" s="49"/>
      <c r="B27" s="26">
        <v>43515</v>
      </c>
      <c r="C27" s="19">
        <f>D26</f>
        <v>28685.272499999999</v>
      </c>
      <c r="D27" s="11">
        <v>30248.8675</v>
      </c>
      <c r="E27" s="11">
        <f>D27-C27</f>
        <v>1563.5950000000012</v>
      </c>
      <c r="F27" s="23">
        <f>E27*6000</f>
        <v>9381570.0000000075</v>
      </c>
      <c r="G27" s="19">
        <f>H26</f>
        <v>29484.775000000001</v>
      </c>
      <c r="H27" s="11">
        <v>31047.5975</v>
      </c>
      <c r="I27" s="11">
        <f>H27-G27</f>
        <v>1562.8224999999984</v>
      </c>
      <c r="J27" s="23">
        <f>I27*6000</f>
        <v>9376934.9999999907</v>
      </c>
      <c r="K27" s="29">
        <f t="shared" si="4"/>
        <v>18758505</v>
      </c>
    </row>
    <row r="28" spans="1:12" s="50" customFormat="1" ht="15" customHeight="1" x14ac:dyDescent="0.25">
      <c r="A28" s="49"/>
      <c r="B28" s="52">
        <v>43543</v>
      </c>
      <c r="C28" s="53">
        <f>D27</f>
        <v>30248.8675</v>
      </c>
      <c r="D28" s="54">
        <v>32091.115000000002</v>
      </c>
      <c r="E28" s="54">
        <f>D28-C28</f>
        <v>1842.2475000000013</v>
      </c>
      <c r="F28" s="55">
        <f>E28*6000</f>
        <v>11053485.000000007</v>
      </c>
      <c r="G28" s="53">
        <f>H27</f>
        <v>31047.5975</v>
      </c>
      <c r="H28" s="54">
        <v>32887.942499999997</v>
      </c>
      <c r="I28" s="54">
        <f>H28-G28</f>
        <v>1840.3449999999975</v>
      </c>
      <c r="J28" s="55">
        <f>I28*6000</f>
        <v>11042069.999999985</v>
      </c>
      <c r="K28" s="56">
        <f t="shared" si="4"/>
        <v>22095554.999999993</v>
      </c>
    </row>
    <row r="29" spans="1:12" ht="15.75" customHeight="1" x14ac:dyDescent="0.25">
      <c r="A29" s="3"/>
      <c r="B29" s="27"/>
      <c r="C29" s="20"/>
      <c r="D29" s="12"/>
      <c r="E29" s="12"/>
      <c r="F29" s="24"/>
      <c r="G29" s="20"/>
      <c r="H29" s="12"/>
      <c r="I29" s="12"/>
      <c r="J29" s="24"/>
      <c r="K29" s="30"/>
    </row>
    <row r="30" spans="1:12" ht="15.75" customHeight="1" x14ac:dyDescent="0.25">
      <c r="A30" s="3"/>
      <c r="B30" s="27"/>
      <c r="C30" s="20"/>
      <c r="D30" s="12"/>
      <c r="E30" s="12"/>
      <c r="F30" s="24"/>
      <c r="G30" s="20"/>
      <c r="H30" s="12"/>
      <c r="I30" s="12"/>
      <c r="J30" s="24"/>
      <c r="K30" s="30"/>
    </row>
    <row r="31" spans="1:12" ht="15.75" customHeight="1" x14ac:dyDescent="0.25">
      <c r="A31" s="3"/>
      <c r="B31" s="27"/>
      <c r="C31" s="20"/>
      <c r="D31" s="12"/>
      <c r="E31" s="12"/>
      <c r="F31" s="24"/>
      <c r="G31" s="20"/>
      <c r="H31" s="12"/>
      <c r="I31" s="12"/>
      <c r="J31" s="24"/>
      <c r="K31" s="30"/>
    </row>
    <row r="32" spans="1:12" ht="15.75" customHeight="1" x14ac:dyDescent="0.25">
      <c r="A32" s="3"/>
      <c r="B32" s="27"/>
      <c r="C32" s="20"/>
      <c r="D32" s="12"/>
      <c r="E32" s="12"/>
      <c r="F32" s="24"/>
      <c r="G32" s="20"/>
      <c r="H32" s="12"/>
      <c r="I32" s="12"/>
      <c r="J32" s="24"/>
      <c r="K32" s="30"/>
    </row>
    <row r="33" spans="1:11" ht="15.75" customHeight="1" x14ac:dyDescent="0.25">
      <c r="A33" s="3"/>
      <c r="B33" s="27"/>
      <c r="C33" s="20"/>
      <c r="D33" s="12"/>
      <c r="E33" s="12"/>
      <c r="F33" s="24"/>
      <c r="G33" s="20"/>
      <c r="H33" s="12"/>
      <c r="I33" s="12"/>
      <c r="J33" s="24"/>
      <c r="K33" s="30"/>
    </row>
    <row r="34" spans="1:11" ht="15.75" customHeight="1" x14ac:dyDescent="0.25">
      <c r="A34" s="3"/>
      <c r="B34" s="27"/>
      <c r="C34" s="20"/>
      <c r="D34" s="12"/>
      <c r="E34" s="12"/>
      <c r="F34" s="24"/>
      <c r="G34" s="20"/>
      <c r="H34" s="12"/>
      <c r="I34" s="12"/>
      <c r="J34" s="24"/>
      <c r="K34" s="30"/>
    </row>
    <row r="35" spans="1:11" ht="15.75" customHeight="1" x14ac:dyDescent="0.25">
      <c r="A35" s="3"/>
      <c r="B35" s="27"/>
      <c r="C35" s="20"/>
      <c r="D35" s="12"/>
      <c r="E35" s="12"/>
      <c r="F35" s="24"/>
      <c r="G35" s="20"/>
      <c r="H35" s="12"/>
      <c r="I35" s="12"/>
      <c r="J35" s="24"/>
      <c r="K35" s="30"/>
    </row>
    <row r="36" spans="1:11" ht="15.75" customHeight="1" x14ac:dyDescent="0.25">
      <c r="A36" s="3"/>
      <c r="B36" s="27"/>
      <c r="C36" s="20"/>
      <c r="D36" s="12"/>
      <c r="E36" s="12"/>
      <c r="F36" s="24"/>
      <c r="G36" s="20"/>
      <c r="H36" s="12"/>
      <c r="I36" s="12"/>
      <c r="J36" s="24"/>
      <c r="K36" s="30"/>
    </row>
    <row r="37" spans="1:11" ht="15.75" customHeight="1" x14ac:dyDescent="0.25">
      <c r="A37" s="3"/>
      <c r="B37" s="27"/>
      <c r="C37" s="20"/>
      <c r="D37" s="12"/>
      <c r="E37" s="12"/>
      <c r="F37" s="24"/>
      <c r="G37" s="20"/>
      <c r="H37" s="12"/>
      <c r="I37" s="12"/>
      <c r="J37" s="24"/>
      <c r="K37" s="30"/>
    </row>
    <row r="38" spans="1:11" ht="15.75" customHeight="1" x14ac:dyDescent="0.25">
      <c r="A38" s="3"/>
      <c r="B38" s="27"/>
      <c r="C38" s="20"/>
      <c r="D38" s="12"/>
      <c r="E38" s="12"/>
      <c r="F38" s="24"/>
      <c r="G38" s="20"/>
      <c r="H38" s="12"/>
      <c r="I38" s="12"/>
      <c r="J38" s="24"/>
      <c r="K38" s="30"/>
    </row>
    <row r="39" spans="1:11" ht="15.75" customHeight="1" x14ac:dyDescent="0.25">
      <c r="A39" s="3"/>
      <c r="B39" s="27"/>
      <c r="C39" s="20"/>
      <c r="D39" s="12"/>
      <c r="E39" s="12"/>
      <c r="F39" s="24"/>
      <c r="G39" s="20"/>
      <c r="H39" s="12"/>
      <c r="I39" s="12"/>
      <c r="J39" s="24"/>
      <c r="K39" s="30"/>
    </row>
    <row r="40" spans="1:11" ht="15.75" customHeight="1" x14ac:dyDescent="0.25">
      <c r="A40" s="3"/>
      <c r="B40" s="27"/>
      <c r="C40" s="20"/>
      <c r="D40" s="12"/>
      <c r="E40" s="12"/>
      <c r="F40" s="24"/>
      <c r="G40" s="20"/>
      <c r="H40" s="12"/>
      <c r="I40" s="12"/>
      <c r="J40" s="24"/>
      <c r="K40" s="30"/>
    </row>
    <row r="41" spans="1:11" ht="15.75" customHeight="1" x14ac:dyDescent="0.25">
      <c r="A41" s="3"/>
      <c r="B41" s="27"/>
      <c r="C41" s="20"/>
      <c r="D41" s="12"/>
      <c r="E41" s="12"/>
      <c r="F41" s="24"/>
      <c r="G41" s="20"/>
      <c r="H41" s="12"/>
      <c r="I41" s="12"/>
      <c r="J41" s="24"/>
      <c r="K41" s="30"/>
    </row>
    <row r="42" spans="1:11" ht="15.75" customHeight="1" x14ac:dyDescent="0.25">
      <c r="A42" s="3"/>
      <c r="B42" s="27"/>
      <c r="C42" s="20"/>
      <c r="D42" s="12"/>
      <c r="E42" s="12"/>
      <c r="F42" s="24"/>
      <c r="G42" s="20"/>
      <c r="H42" s="12"/>
      <c r="I42" s="12"/>
      <c r="J42" s="24"/>
      <c r="K42" s="30"/>
    </row>
    <row r="43" spans="1:11" ht="15.75" customHeight="1" x14ac:dyDescent="0.25">
      <c r="A43" s="3"/>
      <c r="B43" s="27"/>
      <c r="C43" s="20"/>
      <c r="D43" s="12"/>
      <c r="E43" s="12"/>
      <c r="F43" s="24"/>
      <c r="G43" s="20"/>
      <c r="H43" s="12"/>
      <c r="I43" s="12"/>
      <c r="J43" s="24"/>
      <c r="K43" s="30"/>
    </row>
    <row r="44" spans="1:11" ht="15.75" customHeight="1" x14ac:dyDescent="0.25">
      <c r="A44" s="3"/>
      <c r="B44" s="27"/>
      <c r="C44" s="20"/>
      <c r="D44" s="12"/>
      <c r="E44" s="12"/>
      <c r="F44" s="24"/>
      <c r="G44" s="20"/>
      <c r="H44" s="12"/>
      <c r="I44" s="12"/>
      <c r="J44" s="24"/>
      <c r="K44" s="30"/>
    </row>
    <row r="45" spans="1:11" ht="15.75" customHeight="1" x14ac:dyDescent="0.25">
      <c r="A45" s="3"/>
      <c r="B45" s="27"/>
      <c r="C45" s="20"/>
      <c r="D45" s="12"/>
      <c r="E45" s="12"/>
      <c r="F45" s="24"/>
      <c r="G45" s="20"/>
      <c r="H45" s="12"/>
      <c r="I45" s="12"/>
      <c r="J45" s="24"/>
      <c r="K45" s="30"/>
    </row>
    <row r="46" spans="1:11" ht="15.75" customHeight="1" x14ac:dyDescent="0.25">
      <c r="A46" s="3"/>
      <c r="B46" s="27"/>
      <c r="C46" s="20"/>
      <c r="D46" s="12"/>
      <c r="E46" s="12"/>
      <c r="F46" s="24"/>
      <c r="G46" s="20"/>
      <c r="H46" s="12"/>
      <c r="I46" s="12"/>
      <c r="J46" s="24"/>
      <c r="K46" s="30"/>
    </row>
    <row r="47" spans="1:11" ht="15.75" customHeight="1" x14ac:dyDescent="0.25">
      <c r="A47" s="3"/>
      <c r="B47" s="27"/>
      <c r="C47" s="20"/>
      <c r="D47" s="12"/>
      <c r="E47" s="12"/>
      <c r="F47" s="24"/>
      <c r="G47" s="20"/>
      <c r="H47" s="12"/>
      <c r="I47" s="12"/>
      <c r="J47" s="24"/>
      <c r="K47" s="30"/>
    </row>
    <row r="48" spans="1:11" ht="15.75" customHeight="1" x14ac:dyDescent="0.25">
      <c r="A48" s="3"/>
      <c r="B48" s="27"/>
      <c r="C48" s="20"/>
      <c r="D48" s="12"/>
      <c r="E48" s="12"/>
      <c r="F48" s="24"/>
      <c r="G48" s="20"/>
      <c r="H48" s="12"/>
      <c r="I48" s="12"/>
      <c r="J48" s="24"/>
      <c r="K48" s="30"/>
    </row>
    <row r="49" spans="1:11" ht="15.75" customHeight="1" x14ac:dyDescent="0.25">
      <c r="A49" s="3"/>
      <c r="B49" s="27"/>
      <c r="C49" s="20"/>
      <c r="D49" s="12"/>
      <c r="E49" s="12"/>
      <c r="F49" s="24"/>
      <c r="G49" s="20"/>
      <c r="H49" s="12"/>
      <c r="I49" s="12"/>
      <c r="J49" s="24"/>
      <c r="K49" s="30"/>
    </row>
    <row r="50" spans="1:11" ht="15.75" customHeight="1" x14ac:dyDescent="0.25">
      <c r="A50" s="3"/>
      <c r="B50" s="27"/>
      <c r="C50" s="20"/>
      <c r="D50" s="12"/>
      <c r="E50" s="12"/>
      <c r="F50" s="24"/>
      <c r="G50" s="20"/>
      <c r="H50" s="12"/>
      <c r="I50" s="12"/>
      <c r="J50" s="24"/>
      <c r="K50" s="30"/>
    </row>
    <row r="51" spans="1:11" ht="15.75" customHeight="1" x14ac:dyDescent="0.25">
      <c r="A51" s="3"/>
      <c r="B51" s="27"/>
      <c r="C51" s="20"/>
      <c r="D51" s="12"/>
      <c r="E51" s="12"/>
      <c r="F51" s="24"/>
      <c r="G51" s="20"/>
      <c r="H51" s="12"/>
      <c r="I51" s="12"/>
      <c r="J51" s="24"/>
      <c r="K51" s="30"/>
    </row>
    <row r="52" spans="1:11" ht="15.75" customHeight="1" thickBot="1" x14ac:dyDescent="0.3">
      <c r="A52" s="3"/>
      <c r="B52" s="31"/>
      <c r="C52" s="32"/>
      <c r="D52" s="33"/>
      <c r="E52" s="33"/>
      <c r="F52" s="34"/>
      <c r="G52" s="32"/>
      <c r="H52" s="33"/>
      <c r="I52" s="33"/>
      <c r="J52" s="34"/>
      <c r="K52" s="35"/>
    </row>
    <row r="53" spans="1:11" s="1" customFormat="1" ht="19.5" thickBot="1" x14ac:dyDescent="0.35">
      <c r="B53" s="36" t="s">
        <v>3</v>
      </c>
      <c r="C53" s="2"/>
      <c r="D53" s="37"/>
      <c r="E53" s="41"/>
      <c r="F53" s="42">
        <f>SUM(F7:F52)</f>
        <v>189762345.00000003</v>
      </c>
      <c r="G53" s="38"/>
      <c r="H53" s="39"/>
      <c r="I53" s="43"/>
      <c r="J53" s="42">
        <f t="shared" ref="J53:K53" si="5">SUM(J7:J52)</f>
        <v>192074010</v>
      </c>
      <c r="K53" s="40">
        <f t="shared" si="5"/>
        <v>381836355</v>
      </c>
    </row>
    <row r="54" spans="1:11" x14ac:dyDescent="0.25">
      <c r="F54" s="7"/>
      <c r="G54" s="7"/>
      <c r="H54" s="7"/>
      <c r="I54" s="7"/>
      <c r="J54" s="7"/>
      <c r="K54" s="7"/>
    </row>
    <row r="55" spans="1:11" x14ac:dyDescent="0.25">
      <c r="F55" s="7"/>
      <c r="G55" s="7"/>
      <c r="H55" s="7"/>
      <c r="I55" s="7"/>
      <c r="J55" s="7"/>
      <c r="K55" s="7"/>
    </row>
    <row r="56" spans="1:11" x14ac:dyDescent="0.25">
      <c r="F56" s="7"/>
      <c r="G56" s="7"/>
      <c r="H56" s="7"/>
      <c r="I56" s="7"/>
      <c r="J56" s="7"/>
      <c r="K56" s="7"/>
    </row>
    <row r="57" spans="1:11" x14ac:dyDescent="0.25">
      <c r="F57" s="7"/>
      <c r="G57" s="7"/>
      <c r="H57" s="7"/>
      <c r="I57" s="7"/>
      <c r="J57" s="7"/>
      <c r="K57" s="7"/>
    </row>
    <row r="58" spans="1:11" x14ac:dyDescent="0.25">
      <c r="F58" s="7"/>
      <c r="G58" s="7"/>
      <c r="H58" s="7"/>
      <c r="I58" s="7"/>
      <c r="J58" s="7"/>
      <c r="K58" s="7"/>
    </row>
    <row r="59" spans="1:11" x14ac:dyDescent="0.25">
      <c r="F59" s="7"/>
      <c r="G59" s="7"/>
      <c r="H59" s="7"/>
      <c r="I59" s="7"/>
      <c r="J59" s="7"/>
      <c r="K59" s="7"/>
    </row>
    <row r="60" spans="1:11" x14ac:dyDescent="0.25">
      <c r="F60" s="7"/>
      <c r="G60" s="7"/>
      <c r="H60" s="7"/>
      <c r="I60" s="7"/>
      <c r="J60" s="7"/>
      <c r="K60" s="7"/>
    </row>
    <row r="61" spans="1:11" x14ac:dyDescent="0.25">
      <c r="F61" s="7"/>
      <c r="G61" s="7"/>
      <c r="H61" s="7"/>
      <c r="I61" s="7"/>
      <c r="J61" s="7"/>
      <c r="K61" s="7"/>
    </row>
    <row r="62" spans="1:11" x14ac:dyDescent="0.25">
      <c r="F62" s="7"/>
      <c r="G62" s="7"/>
      <c r="H62" s="7"/>
      <c r="I62" s="7"/>
      <c r="J62" s="7"/>
      <c r="K62" s="7"/>
    </row>
    <row r="63" spans="1:11" x14ac:dyDescent="0.25">
      <c r="F63" s="7"/>
      <c r="G63" s="7"/>
      <c r="H63" s="7"/>
      <c r="I63" s="7"/>
      <c r="J63" s="7"/>
      <c r="K63" s="7"/>
    </row>
    <row r="64" spans="1:11" x14ac:dyDescent="0.25">
      <c r="F64" s="7"/>
      <c r="G64" s="7"/>
      <c r="H64" s="7"/>
      <c r="I64" s="7"/>
      <c r="J64" s="7"/>
      <c r="K64" s="7"/>
    </row>
    <row r="65" spans="6:11" x14ac:dyDescent="0.25">
      <c r="F65" s="7"/>
      <c r="G65" s="7"/>
      <c r="H65" s="7"/>
      <c r="I65" s="7"/>
      <c r="J65" s="7"/>
      <c r="K65" s="7"/>
    </row>
    <row r="66" spans="6:11" x14ac:dyDescent="0.25">
      <c r="F66" s="7"/>
      <c r="G66" s="7"/>
      <c r="H66" s="7"/>
      <c r="I66" s="7"/>
      <c r="J66" s="7"/>
      <c r="K66" s="7"/>
    </row>
    <row r="67" spans="6:11" x14ac:dyDescent="0.25">
      <c r="F67" s="7"/>
      <c r="G67" s="7"/>
      <c r="H67" s="7"/>
      <c r="I67" s="7"/>
      <c r="J67" s="7"/>
      <c r="K67" s="7"/>
    </row>
    <row r="68" spans="6:11" x14ac:dyDescent="0.25">
      <c r="F68" s="7"/>
      <c r="G68" s="7"/>
      <c r="H68" s="7"/>
      <c r="I68" s="7"/>
      <c r="J68" s="7"/>
      <c r="K68" s="7"/>
    </row>
    <row r="69" spans="6:11" x14ac:dyDescent="0.25">
      <c r="F69" s="7"/>
      <c r="G69" s="7"/>
      <c r="H69" s="7"/>
      <c r="I69" s="7"/>
      <c r="J69" s="7"/>
      <c r="K69" s="7"/>
    </row>
    <row r="70" spans="6:11" x14ac:dyDescent="0.25">
      <c r="F70" s="7"/>
      <c r="G70" s="7"/>
      <c r="H70" s="7"/>
      <c r="I70" s="7"/>
      <c r="J70" s="7"/>
      <c r="K70" s="7"/>
    </row>
    <row r="71" spans="6:11" x14ac:dyDescent="0.25">
      <c r="F71" s="7"/>
      <c r="G71" s="7"/>
      <c r="H71" s="7"/>
      <c r="I71" s="7"/>
      <c r="J71" s="7"/>
      <c r="K71" s="7"/>
    </row>
    <row r="72" spans="6:11" x14ac:dyDescent="0.25">
      <c r="F72" s="7"/>
      <c r="G72" s="7"/>
      <c r="H72" s="7"/>
      <c r="I72" s="7"/>
      <c r="J72" s="7"/>
      <c r="K72" s="7"/>
    </row>
    <row r="73" spans="6:11" x14ac:dyDescent="0.25">
      <c r="F73" s="7"/>
      <c r="G73" s="7"/>
      <c r="H73" s="7"/>
      <c r="I73" s="7"/>
      <c r="J73" s="7"/>
      <c r="K73" s="7"/>
    </row>
    <row r="74" spans="6:11" x14ac:dyDescent="0.25">
      <c r="F74" s="7"/>
      <c r="G74" s="7"/>
      <c r="H74" s="7"/>
      <c r="I74" s="7"/>
      <c r="J74" s="7"/>
      <c r="K74" s="7"/>
    </row>
    <row r="75" spans="6:11" x14ac:dyDescent="0.25">
      <c r="F75" s="7"/>
      <c r="G75" s="7"/>
      <c r="H75" s="7"/>
      <c r="I75" s="7"/>
      <c r="J75" s="7"/>
      <c r="K75" s="7"/>
    </row>
    <row r="76" spans="6:11" x14ac:dyDescent="0.25">
      <c r="F76" s="7"/>
      <c r="G76" s="7"/>
      <c r="H76" s="7"/>
      <c r="I76" s="7"/>
      <c r="J76" s="7"/>
      <c r="K76" s="7"/>
    </row>
    <row r="77" spans="6:11" x14ac:dyDescent="0.25">
      <c r="F77" s="7"/>
      <c r="G77" s="7"/>
      <c r="H77" s="7"/>
      <c r="I77" s="7"/>
      <c r="J77" s="7"/>
      <c r="K77" s="7"/>
    </row>
    <row r="78" spans="6:11" x14ac:dyDescent="0.25">
      <c r="F78" s="7"/>
      <c r="G78" s="7"/>
      <c r="H78" s="7"/>
      <c r="I78" s="7"/>
      <c r="J78" s="7"/>
      <c r="K78" s="7"/>
    </row>
    <row r="79" spans="6:11" x14ac:dyDescent="0.25">
      <c r="F79" s="7"/>
      <c r="G79" s="7"/>
      <c r="H79" s="7"/>
      <c r="I79" s="7"/>
      <c r="J79" s="7"/>
      <c r="K79" s="7"/>
    </row>
    <row r="80" spans="6:11" x14ac:dyDescent="0.25">
      <c r="F80" s="7"/>
      <c r="G80" s="7"/>
      <c r="H80" s="7"/>
      <c r="I80" s="7"/>
      <c r="J80" s="7"/>
      <c r="K80" s="7"/>
    </row>
    <row r="81" spans="6:11" x14ac:dyDescent="0.25">
      <c r="F81" s="7"/>
      <c r="G81" s="7"/>
      <c r="H81" s="7"/>
      <c r="I81" s="7"/>
      <c r="J81" s="7"/>
      <c r="K81" s="7"/>
    </row>
    <row r="82" spans="6:11" x14ac:dyDescent="0.25">
      <c r="F82" s="7"/>
      <c r="G82" s="7"/>
      <c r="H82" s="7"/>
      <c r="I82" s="7"/>
      <c r="J82" s="7"/>
      <c r="K82" s="7"/>
    </row>
    <row r="83" spans="6:11" x14ac:dyDescent="0.25">
      <c r="F83" s="7"/>
      <c r="G83" s="7"/>
      <c r="H83" s="7"/>
      <c r="I83" s="7"/>
      <c r="J83" s="7"/>
      <c r="K83" s="7"/>
    </row>
    <row r="84" spans="6:11" x14ac:dyDescent="0.25">
      <c r="F84" s="7"/>
      <c r="G84" s="7"/>
      <c r="H84" s="7"/>
      <c r="I84" s="7"/>
      <c r="J84" s="7"/>
      <c r="K84" s="7"/>
    </row>
    <row r="85" spans="6:11" x14ac:dyDescent="0.25">
      <c r="F85" s="7"/>
      <c r="G85" s="7"/>
      <c r="H85" s="7"/>
      <c r="I85" s="7"/>
      <c r="J85" s="7"/>
      <c r="K85" s="7"/>
    </row>
    <row r="86" spans="6:11" x14ac:dyDescent="0.25">
      <c r="F86" s="7"/>
      <c r="G86" s="7"/>
      <c r="H86" s="7"/>
      <c r="I86" s="7"/>
      <c r="J86" s="7"/>
      <c r="K86" s="7"/>
    </row>
    <row r="87" spans="6:11" x14ac:dyDescent="0.25">
      <c r="F87" s="7"/>
      <c r="G87" s="7"/>
      <c r="H87" s="7"/>
      <c r="I87" s="7"/>
      <c r="J87" s="7"/>
      <c r="K87" s="7"/>
    </row>
    <row r="88" spans="6:11" x14ac:dyDescent="0.25">
      <c r="F88" s="7"/>
      <c r="G88" s="7"/>
      <c r="H88" s="7"/>
      <c r="I88" s="7"/>
      <c r="J88" s="7"/>
      <c r="K88" s="7"/>
    </row>
    <row r="89" spans="6:11" x14ac:dyDescent="0.25">
      <c r="F89" s="7"/>
      <c r="G89" s="7"/>
      <c r="H89" s="7"/>
      <c r="I89" s="7"/>
      <c r="J89" s="7"/>
      <c r="K89" s="7"/>
    </row>
    <row r="90" spans="6:11" x14ac:dyDescent="0.25">
      <c r="F90" s="7"/>
      <c r="G90" s="7"/>
      <c r="H90" s="7"/>
      <c r="I90" s="7"/>
      <c r="J90" s="7"/>
      <c r="K90" s="7"/>
    </row>
    <row r="91" spans="6:11" x14ac:dyDescent="0.25">
      <c r="F91" s="7"/>
      <c r="G91" s="7"/>
      <c r="H91" s="7"/>
      <c r="I91" s="7"/>
      <c r="J91" s="7"/>
      <c r="K91" s="7"/>
    </row>
    <row r="92" spans="6:11" x14ac:dyDescent="0.25">
      <c r="F92" s="7"/>
      <c r="G92" s="7"/>
      <c r="H92" s="7"/>
      <c r="I92" s="7"/>
      <c r="J92" s="7"/>
      <c r="K92" s="7"/>
    </row>
    <row r="93" spans="6:11" x14ac:dyDescent="0.25">
      <c r="F93" s="7"/>
      <c r="G93" s="7"/>
      <c r="H93" s="7"/>
      <c r="I93" s="7"/>
      <c r="J93" s="7"/>
      <c r="K93" s="7"/>
    </row>
    <row r="94" spans="6:11" x14ac:dyDescent="0.25">
      <c r="F94" s="7"/>
      <c r="G94" s="7"/>
      <c r="H94" s="7"/>
      <c r="I94" s="7"/>
      <c r="J94" s="7"/>
      <c r="K94" s="7"/>
    </row>
    <row r="95" spans="6:11" x14ac:dyDescent="0.25">
      <c r="F95" s="7"/>
      <c r="G95" s="7"/>
      <c r="H95" s="7"/>
      <c r="I95" s="7"/>
      <c r="J95" s="7"/>
      <c r="K95" s="7"/>
    </row>
    <row r="96" spans="6:11" x14ac:dyDescent="0.25">
      <c r="F96" s="7"/>
      <c r="G96" s="7"/>
      <c r="H96" s="7"/>
      <c r="I96" s="7"/>
      <c r="J96" s="7"/>
      <c r="K96" s="7"/>
    </row>
    <row r="97" spans="6:11" x14ac:dyDescent="0.25">
      <c r="F97" s="7"/>
      <c r="G97" s="7"/>
      <c r="H97" s="7"/>
      <c r="I97" s="7"/>
      <c r="J97" s="7"/>
      <c r="K97" s="7"/>
    </row>
    <row r="98" spans="6:11" x14ac:dyDescent="0.25">
      <c r="F98" s="7"/>
      <c r="G98" s="7"/>
      <c r="H98" s="7"/>
      <c r="I98" s="7"/>
      <c r="J98" s="7"/>
      <c r="K98" s="7"/>
    </row>
    <row r="99" spans="6:11" x14ac:dyDescent="0.25">
      <c r="F99" s="7"/>
      <c r="G99" s="7"/>
      <c r="H99" s="7"/>
      <c r="I99" s="7"/>
      <c r="J99" s="7"/>
      <c r="K99" s="7"/>
    </row>
    <row r="100" spans="6:11" x14ac:dyDescent="0.25">
      <c r="F100" s="7"/>
      <c r="G100" s="7"/>
      <c r="H100" s="7"/>
      <c r="I100" s="7"/>
      <c r="J100" s="7"/>
      <c r="K100" s="7"/>
    </row>
    <row r="101" spans="6:11" x14ac:dyDescent="0.25">
      <c r="F101" s="7"/>
      <c r="G101" s="7"/>
      <c r="H101" s="7"/>
      <c r="I101" s="7"/>
      <c r="J101" s="7"/>
      <c r="K101" s="7"/>
    </row>
    <row r="102" spans="6:11" x14ac:dyDescent="0.25">
      <c r="F102" s="7"/>
      <c r="G102" s="7"/>
      <c r="H102" s="7"/>
      <c r="I102" s="7"/>
      <c r="J102" s="7"/>
      <c r="K102" s="7"/>
    </row>
    <row r="103" spans="6:11" x14ac:dyDescent="0.25">
      <c r="F103" s="7"/>
      <c r="G103" s="7"/>
      <c r="H103" s="7"/>
      <c r="I103" s="7"/>
      <c r="J103" s="7"/>
      <c r="K103" s="7"/>
    </row>
    <row r="104" spans="6:11" x14ac:dyDescent="0.25">
      <c r="F104" s="7"/>
      <c r="G104" s="7"/>
      <c r="H104" s="7"/>
      <c r="I104" s="7"/>
      <c r="J104" s="7"/>
      <c r="K104" s="7"/>
    </row>
    <row r="105" spans="6:11" x14ac:dyDescent="0.25">
      <c r="F105" s="7"/>
      <c r="G105" s="7"/>
      <c r="H105" s="7"/>
      <c r="I105" s="7"/>
      <c r="J105" s="7"/>
      <c r="K105" s="7"/>
    </row>
    <row r="106" spans="6:11" x14ac:dyDescent="0.25">
      <c r="F106" s="7"/>
      <c r="G106" s="7"/>
      <c r="H106" s="7"/>
      <c r="I106" s="7"/>
      <c r="J106" s="7"/>
      <c r="K106" s="7"/>
    </row>
    <row r="107" spans="6:11" x14ac:dyDescent="0.25">
      <c r="F107" s="7"/>
      <c r="G107" s="7"/>
      <c r="H107" s="7"/>
      <c r="I107" s="7"/>
      <c r="J107" s="7"/>
      <c r="K107" s="7"/>
    </row>
    <row r="108" spans="6:11" x14ac:dyDescent="0.25">
      <c r="F108" s="7"/>
      <c r="G108" s="7"/>
      <c r="H108" s="7"/>
      <c r="I108" s="7"/>
      <c r="J108" s="7"/>
      <c r="K108" s="7"/>
    </row>
    <row r="109" spans="6:11" x14ac:dyDescent="0.25">
      <c r="F109" s="7"/>
      <c r="G109" s="7"/>
      <c r="H109" s="7"/>
      <c r="I109" s="7"/>
      <c r="J109" s="7"/>
      <c r="K109" s="7"/>
    </row>
    <row r="110" spans="6:11" x14ac:dyDescent="0.25">
      <c r="F110" s="7"/>
      <c r="G110" s="7"/>
      <c r="H110" s="7"/>
      <c r="I110" s="7"/>
      <c r="J110" s="7"/>
      <c r="K110" s="7"/>
    </row>
    <row r="111" spans="6:11" x14ac:dyDescent="0.25">
      <c r="F111" s="7"/>
      <c r="G111" s="7"/>
      <c r="H111" s="7"/>
      <c r="I111" s="7"/>
      <c r="J111" s="7"/>
      <c r="K111" s="7"/>
    </row>
    <row r="112" spans="6:11" x14ac:dyDescent="0.25">
      <c r="F112" s="7"/>
      <c r="G112" s="7"/>
      <c r="H112" s="7"/>
      <c r="I112" s="7"/>
      <c r="J112" s="7"/>
      <c r="K112" s="7"/>
    </row>
    <row r="113" spans="6:11" x14ac:dyDescent="0.25">
      <c r="F113" s="7"/>
      <c r="G113" s="7"/>
      <c r="H113" s="7"/>
      <c r="I113" s="7"/>
      <c r="J113" s="7"/>
      <c r="K113" s="7"/>
    </row>
    <row r="114" spans="6:11" x14ac:dyDescent="0.25">
      <c r="F114" s="7"/>
      <c r="G114" s="7"/>
      <c r="H114" s="7"/>
      <c r="I114" s="7"/>
      <c r="J114" s="7"/>
      <c r="K114" s="7"/>
    </row>
    <row r="115" spans="6:11" x14ac:dyDescent="0.25">
      <c r="F115" s="7"/>
      <c r="G115" s="7"/>
      <c r="H115" s="7"/>
      <c r="I115" s="7"/>
      <c r="J115" s="7"/>
      <c r="K115" s="7"/>
    </row>
    <row r="116" spans="6:11" x14ac:dyDescent="0.25">
      <c r="F116" s="7"/>
      <c r="G116" s="7"/>
      <c r="H116" s="7"/>
      <c r="I116" s="7"/>
      <c r="J116" s="7"/>
      <c r="K116" s="7"/>
    </row>
    <row r="117" spans="6:11" x14ac:dyDescent="0.25">
      <c r="F117" s="7"/>
      <c r="G117" s="7"/>
      <c r="H117" s="7"/>
      <c r="I117" s="7"/>
      <c r="J117" s="7"/>
      <c r="K117" s="7"/>
    </row>
    <row r="118" spans="6:11" x14ac:dyDescent="0.25">
      <c r="F118" s="7"/>
      <c r="G118" s="7"/>
      <c r="H118" s="7"/>
      <c r="I118" s="7"/>
      <c r="J118" s="7"/>
      <c r="K118" s="7"/>
    </row>
    <row r="119" spans="6:11" x14ac:dyDescent="0.25">
      <c r="F119" s="7"/>
      <c r="G119" s="7"/>
      <c r="H119" s="7"/>
      <c r="I119" s="7"/>
      <c r="J119" s="7"/>
      <c r="K119" s="7"/>
    </row>
    <row r="120" spans="6:11" x14ac:dyDescent="0.25">
      <c r="F120" s="7"/>
      <c r="G120" s="7"/>
      <c r="H120" s="7"/>
      <c r="I120" s="7"/>
      <c r="J120" s="7"/>
      <c r="K120" s="7"/>
    </row>
    <row r="121" spans="6:11" x14ac:dyDescent="0.25">
      <c r="F121" s="7"/>
      <c r="G121" s="7"/>
      <c r="H121" s="7"/>
      <c r="I121" s="7"/>
      <c r="J121" s="7"/>
      <c r="K121" s="7"/>
    </row>
    <row r="122" spans="6:11" x14ac:dyDescent="0.25">
      <c r="F122" s="7"/>
      <c r="G122" s="7"/>
      <c r="H122" s="7"/>
      <c r="I122" s="7"/>
      <c r="J122" s="7"/>
      <c r="K122" s="7"/>
    </row>
    <row r="123" spans="6:11" x14ac:dyDescent="0.25">
      <c r="F123" s="7"/>
      <c r="G123" s="7"/>
      <c r="H123" s="7"/>
      <c r="I123" s="7"/>
      <c r="J123" s="7"/>
      <c r="K123" s="7"/>
    </row>
    <row r="124" spans="6:11" x14ac:dyDescent="0.25">
      <c r="F124" s="7"/>
      <c r="G124" s="7"/>
      <c r="H124" s="7"/>
      <c r="I124" s="7"/>
      <c r="J124" s="7"/>
      <c r="K124" s="7"/>
    </row>
    <row r="125" spans="6:11" x14ac:dyDescent="0.25">
      <c r="F125" s="7"/>
      <c r="G125" s="7"/>
      <c r="H125" s="7"/>
      <c r="I125" s="7"/>
      <c r="J125" s="7"/>
      <c r="K125" s="7"/>
    </row>
    <row r="126" spans="6:11" x14ac:dyDescent="0.25">
      <c r="F126" s="7"/>
      <c r="G126" s="7"/>
      <c r="H126" s="7"/>
      <c r="I126" s="7"/>
      <c r="J126" s="7"/>
      <c r="K126" s="7"/>
    </row>
    <row r="127" spans="6:11" x14ac:dyDescent="0.25">
      <c r="F127" s="7"/>
      <c r="G127" s="7"/>
      <c r="H127" s="7"/>
      <c r="I127" s="7"/>
      <c r="J127" s="7"/>
      <c r="K127" s="7"/>
    </row>
    <row r="128" spans="6:11" x14ac:dyDescent="0.25">
      <c r="F128" s="7"/>
      <c r="G128" s="7"/>
      <c r="H128" s="7"/>
      <c r="I128" s="7"/>
      <c r="J128" s="7"/>
      <c r="K128" s="7"/>
    </row>
    <row r="129" spans="6:11" x14ac:dyDescent="0.25">
      <c r="F129" s="7"/>
      <c r="G129" s="7"/>
      <c r="H129" s="7"/>
      <c r="I129" s="7"/>
      <c r="J129" s="7"/>
      <c r="K129" s="7"/>
    </row>
    <row r="130" spans="6:11" x14ac:dyDescent="0.25">
      <c r="F130" s="7"/>
      <c r="G130" s="7"/>
      <c r="H130" s="7"/>
      <c r="I130" s="7"/>
      <c r="J130" s="7"/>
      <c r="K130" s="7"/>
    </row>
    <row r="131" spans="6:11" x14ac:dyDescent="0.25">
      <c r="F131" s="7"/>
      <c r="G131" s="7"/>
      <c r="H131" s="7"/>
      <c r="I131" s="7"/>
      <c r="J131" s="7"/>
      <c r="K131" s="7"/>
    </row>
    <row r="132" spans="6:11" x14ac:dyDescent="0.25">
      <c r="F132" s="7"/>
      <c r="G132" s="7"/>
      <c r="H132" s="7"/>
      <c r="I132" s="7"/>
      <c r="J132" s="7"/>
      <c r="K132" s="7"/>
    </row>
    <row r="133" spans="6:11" x14ac:dyDescent="0.25">
      <c r="F133" s="7"/>
      <c r="G133" s="7"/>
      <c r="H133" s="7"/>
      <c r="I133" s="7"/>
      <c r="J133" s="7"/>
      <c r="K133" s="7"/>
    </row>
    <row r="134" spans="6:11" x14ac:dyDescent="0.25">
      <c r="F134" s="7"/>
      <c r="G134" s="7"/>
      <c r="H134" s="7"/>
      <c r="I134" s="7"/>
      <c r="J134" s="7"/>
      <c r="K134" s="7"/>
    </row>
    <row r="135" spans="6:11" x14ac:dyDescent="0.25">
      <c r="F135" s="7"/>
      <c r="G135" s="7"/>
      <c r="H135" s="7"/>
      <c r="I135" s="7"/>
      <c r="J135" s="7"/>
      <c r="K135" s="7"/>
    </row>
    <row r="136" spans="6:11" x14ac:dyDescent="0.25">
      <c r="F136" s="7"/>
      <c r="G136" s="7"/>
      <c r="H136" s="7"/>
      <c r="I136" s="7"/>
      <c r="J136" s="7"/>
      <c r="K136" s="7"/>
    </row>
    <row r="137" spans="6:11" x14ac:dyDescent="0.25">
      <c r="F137" s="7"/>
      <c r="G137" s="7"/>
      <c r="H137" s="7"/>
      <c r="I137" s="7"/>
      <c r="J137" s="7"/>
      <c r="K137" s="7"/>
    </row>
    <row r="138" spans="6:11" x14ac:dyDescent="0.25">
      <c r="F138" s="7"/>
      <c r="G138" s="7"/>
      <c r="H138" s="7"/>
      <c r="I138" s="7"/>
      <c r="J138" s="7"/>
      <c r="K138" s="7"/>
    </row>
    <row r="139" spans="6:11" x14ac:dyDescent="0.25">
      <c r="F139" s="7"/>
      <c r="G139" s="7"/>
      <c r="H139" s="7"/>
      <c r="I139" s="7"/>
      <c r="J139" s="7"/>
      <c r="K139" s="7"/>
    </row>
    <row r="140" spans="6:11" x14ac:dyDescent="0.25">
      <c r="F140" s="7"/>
      <c r="G140" s="7"/>
      <c r="H140" s="7"/>
      <c r="I140" s="7"/>
      <c r="J140" s="7"/>
      <c r="K140" s="7"/>
    </row>
    <row r="141" spans="6:11" x14ac:dyDescent="0.25">
      <c r="F141" s="7"/>
      <c r="G141" s="7"/>
      <c r="H141" s="7"/>
      <c r="I141" s="7"/>
      <c r="J141" s="7"/>
      <c r="K141" s="7"/>
    </row>
    <row r="142" spans="6:11" x14ac:dyDescent="0.25">
      <c r="F142" s="7"/>
      <c r="G142" s="7"/>
      <c r="H142" s="7"/>
      <c r="I142" s="7"/>
      <c r="J142" s="7"/>
      <c r="K142" s="7"/>
    </row>
    <row r="143" spans="6:11" x14ac:dyDescent="0.25">
      <c r="F143" s="7"/>
      <c r="G143" s="7"/>
      <c r="H143" s="7"/>
      <c r="I143" s="7"/>
      <c r="J143" s="7"/>
      <c r="K143" s="7"/>
    </row>
    <row r="144" spans="6:11" x14ac:dyDescent="0.25">
      <c r="F144" s="7"/>
      <c r="G144" s="7"/>
      <c r="H144" s="7"/>
      <c r="I144" s="7"/>
      <c r="J144" s="7"/>
      <c r="K144" s="7"/>
    </row>
    <row r="145" spans="6:11" x14ac:dyDescent="0.25">
      <c r="F145" s="7"/>
      <c r="G145" s="7"/>
      <c r="H145" s="7"/>
      <c r="I145" s="7"/>
      <c r="J145" s="7"/>
      <c r="K145" s="7"/>
    </row>
    <row r="146" spans="6:11" x14ac:dyDescent="0.25">
      <c r="F146" s="7"/>
      <c r="G146" s="7"/>
      <c r="H146" s="7"/>
      <c r="I146" s="7"/>
      <c r="J146" s="7"/>
      <c r="K146" s="7"/>
    </row>
    <row r="147" spans="6:11" x14ac:dyDescent="0.25">
      <c r="F147" s="7"/>
      <c r="G147" s="7"/>
      <c r="H147" s="7"/>
      <c r="I147" s="7"/>
      <c r="J147" s="7"/>
      <c r="K147" s="7"/>
    </row>
    <row r="148" spans="6:11" x14ac:dyDescent="0.25">
      <c r="F148" s="7"/>
      <c r="G148" s="7"/>
      <c r="H148" s="7"/>
      <c r="I148" s="7"/>
      <c r="J148" s="7"/>
      <c r="K148" s="7"/>
    </row>
    <row r="149" spans="6:11" x14ac:dyDescent="0.25">
      <c r="F149" s="7"/>
      <c r="G149" s="7"/>
      <c r="H149" s="7"/>
      <c r="I149" s="7"/>
      <c r="J149" s="7"/>
      <c r="K149" s="7"/>
    </row>
    <row r="150" spans="6:11" x14ac:dyDescent="0.25">
      <c r="F150" s="7"/>
      <c r="G150" s="7"/>
      <c r="H150" s="7"/>
      <c r="I150" s="7"/>
      <c r="J150" s="7"/>
      <c r="K150" s="7"/>
    </row>
    <row r="151" spans="6:11" x14ac:dyDescent="0.25">
      <c r="F151" s="7"/>
      <c r="G151" s="7"/>
      <c r="H151" s="7"/>
      <c r="I151" s="7"/>
      <c r="J151" s="7"/>
      <c r="K151" s="7"/>
    </row>
    <row r="152" spans="6:11" x14ac:dyDescent="0.25">
      <c r="F152" s="7"/>
      <c r="G152" s="7"/>
      <c r="H152" s="7"/>
      <c r="I152" s="7"/>
      <c r="J152" s="7"/>
      <c r="K152" s="7"/>
    </row>
    <row r="153" spans="6:11" x14ac:dyDescent="0.25">
      <c r="F153" s="7"/>
      <c r="G153" s="7"/>
      <c r="H153" s="7"/>
      <c r="I153" s="7"/>
      <c r="J153" s="7"/>
      <c r="K153" s="7"/>
    </row>
    <row r="154" spans="6:11" x14ac:dyDescent="0.25">
      <c r="F154" s="7"/>
      <c r="G154" s="7"/>
      <c r="H154" s="7"/>
      <c r="I154" s="7"/>
      <c r="J154" s="7"/>
      <c r="K154" s="7"/>
    </row>
    <row r="155" spans="6:11" x14ac:dyDescent="0.25">
      <c r="F155" s="7"/>
      <c r="G155" s="7"/>
      <c r="H155" s="7"/>
      <c r="I155" s="7"/>
      <c r="J155" s="7"/>
      <c r="K155" s="7"/>
    </row>
    <row r="156" spans="6:11" x14ac:dyDescent="0.25">
      <c r="F156" s="7"/>
      <c r="G156" s="7"/>
      <c r="H156" s="7"/>
      <c r="I156" s="7"/>
      <c r="J156" s="7"/>
      <c r="K156" s="7"/>
    </row>
    <row r="157" spans="6:11" x14ac:dyDescent="0.25">
      <c r="F157" s="7"/>
      <c r="G157" s="7"/>
      <c r="H157" s="7"/>
      <c r="I157" s="7"/>
      <c r="J157" s="7"/>
      <c r="K157" s="7"/>
    </row>
    <row r="158" spans="6:11" x14ac:dyDescent="0.25">
      <c r="F158" s="7"/>
      <c r="G158" s="7"/>
      <c r="H158" s="7"/>
      <c r="I158" s="7"/>
      <c r="J158" s="7"/>
      <c r="K158" s="7"/>
    </row>
    <row r="159" spans="6:11" x14ac:dyDescent="0.25">
      <c r="F159" s="7"/>
      <c r="G159" s="7"/>
      <c r="H159" s="7"/>
      <c r="I159" s="7"/>
      <c r="J159" s="7"/>
      <c r="K159" s="7"/>
    </row>
    <row r="160" spans="6:11" x14ac:dyDescent="0.25">
      <c r="F160" s="7"/>
      <c r="G160" s="7"/>
      <c r="H160" s="7"/>
      <c r="I160" s="7"/>
      <c r="J160" s="7"/>
      <c r="K160" s="7"/>
    </row>
    <row r="161" spans="6:11" x14ac:dyDescent="0.25">
      <c r="F161" s="7"/>
      <c r="G161" s="7"/>
      <c r="H161" s="7"/>
      <c r="I161" s="7"/>
      <c r="J161" s="7"/>
      <c r="K161" s="7"/>
    </row>
    <row r="162" spans="6:11" x14ac:dyDescent="0.25">
      <c r="F162" s="7"/>
      <c r="G162" s="7"/>
      <c r="H162" s="7"/>
      <c r="I162" s="7"/>
      <c r="J162" s="7"/>
      <c r="K162" s="7"/>
    </row>
  </sheetData>
  <mergeCells count="7">
    <mergeCell ref="B3:K3"/>
    <mergeCell ref="B4:F4"/>
    <mergeCell ref="G4:J4"/>
    <mergeCell ref="K4:K6"/>
    <mergeCell ref="B5:B6"/>
    <mergeCell ref="C5:F5"/>
    <mergeCell ref="G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9"/>
  <sheetViews>
    <sheetView zoomScale="80" zoomScaleNormal="80" workbookViewId="0">
      <selection activeCell="J17" sqref="J17"/>
    </sheetView>
  </sheetViews>
  <sheetFormatPr defaultColWidth="9.140625" defaultRowHeight="15" x14ac:dyDescent="0.25"/>
  <cols>
    <col min="1" max="1" width="11.140625" style="8" customWidth="1"/>
    <col min="2" max="2" width="15.85546875" style="8" customWidth="1"/>
    <col min="3" max="3" width="19.42578125" style="8" customWidth="1"/>
    <col min="4" max="6" width="15" style="8" customWidth="1"/>
    <col min="7" max="7" width="22.7109375" style="8" bestFit="1" customWidth="1"/>
    <col min="8" max="8" width="21.28515625" style="8" bestFit="1" customWidth="1"/>
    <col min="9" max="9" width="14.85546875" style="8" customWidth="1"/>
    <col min="10" max="11" width="16" style="8" customWidth="1"/>
    <col min="12" max="12" width="14.85546875" style="8" customWidth="1"/>
    <col min="13" max="13" width="20.28515625" style="8" customWidth="1"/>
    <col min="14" max="14" width="21.140625" style="8" customWidth="1"/>
    <col min="15" max="16384" width="9.140625" style="8"/>
  </cols>
  <sheetData>
    <row r="1" spans="1:15" s="10" customFormat="1" ht="47.25" customHeight="1" x14ac:dyDescent="0.25">
      <c r="A1" s="150" t="s">
        <v>0</v>
      </c>
      <c r="B1" s="150" t="s">
        <v>30</v>
      </c>
      <c r="C1" s="150" t="s">
        <v>31</v>
      </c>
      <c r="D1" s="150" t="s">
        <v>36</v>
      </c>
      <c r="E1" s="150"/>
      <c r="F1" s="150"/>
      <c r="G1" s="150"/>
      <c r="H1" s="150"/>
      <c r="I1" s="150" t="s">
        <v>18</v>
      </c>
      <c r="J1" s="150"/>
      <c r="K1" s="150"/>
      <c r="L1" s="150"/>
      <c r="M1" s="150"/>
    </row>
    <row r="2" spans="1:15" s="9" customFormat="1" ht="20.100000000000001" customHeight="1" x14ac:dyDescent="0.25">
      <c r="A2" s="150"/>
      <c r="B2" s="150"/>
      <c r="C2" s="150"/>
      <c r="D2" s="98" t="s">
        <v>32</v>
      </c>
      <c r="E2" s="98" t="s">
        <v>33</v>
      </c>
      <c r="F2" s="98" t="s">
        <v>34</v>
      </c>
      <c r="G2" s="98" t="s">
        <v>35</v>
      </c>
      <c r="H2" s="98" t="s">
        <v>38</v>
      </c>
      <c r="I2" s="98" t="s">
        <v>32</v>
      </c>
      <c r="J2" s="98" t="s">
        <v>33</v>
      </c>
      <c r="K2" s="98" t="s">
        <v>34</v>
      </c>
      <c r="L2" s="98" t="s">
        <v>35</v>
      </c>
      <c r="M2" s="98" t="s">
        <v>37</v>
      </c>
    </row>
    <row r="3" spans="1:15" s="9" customFormat="1" ht="20.100000000000001" customHeight="1" x14ac:dyDescent="0.25">
      <c r="A3" s="95">
        <v>43862</v>
      </c>
      <c r="B3" s="96">
        <v>43862</v>
      </c>
      <c r="C3" s="96">
        <v>43890</v>
      </c>
      <c r="D3" s="100">
        <v>45691.375</v>
      </c>
      <c r="E3" s="100">
        <v>47261.272499999999</v>
      </c>
      <c r="F3" s="100">
        <f>E3-D3</f>
        <v>1569.8974999999991</v>
      </c>
      <c r="G3" s="97">
        <v>6000</v>
      </c>
      <c r="H3" s="97">
        <f>F3*G3</f>
        <v>9419384.9999999944</v>
      </c>
      <c r="I3" s="99">
        <v>265.755</v>
      </c>
      <c r="J3" s="99">
        <v>272.13</v>
      </c>
      <c r="K3" s="100">
        <f>J3-I3</f>
        <v>6.375</v>
      </c>
      <c r="L3" s="97">
        <v>6000</v>
      </c>
      <c r="M3" s="97">
        <f>K3*L3</f>
        <v>38250</v>
      </c>
      <c r="N3" s="119"/>
    </row>
    <row r="4" spans="1:15" s="9" customFormat="1" ht="20.100000000000001" customHeight="1" x14ac:dyDescent="0.25">
      <c r="A4" s="95">
        <v>43891</v>
      </c>
      <c r="B4" s="96">
        <v>43891</v>
      </c>
      <c r="C4" s="96">
        <v>43921</v>
      </c>
      <c r="D4" s="100">
        <f>E3</f>
        <v>47261.272499999999</v>
      </c>
      <c r="E4" s="100">
        <v>49030.787499999999</v>
      </c>
      <c r="F4" s="100">
        <f t="shared" ref="F4:F17" si="0">E4-D4</f>
        <v>1769.5149999999994</v>
      </c>
      <c r="G4" s="97">
        <v>6000</v>
      </c>
      <c r="H4" s="97">
        <f t="shared" ref="H4:H17" si="1">F4*G4</f>
        <v>10617089.999999996</v>
      </c>
      <c r="I4" s="99">
        <f>J3</f>
        <v>272.13</v>
      </c>
      <c r="J4" s="99">
        <v>278.79000000000002</v>
      </c>
      <c r="K4" s="100">
        <f t="shared" ref="K4:K17" si="2">J4-I4</f>
        <v>6.660000000000025</v>
      </c>
      <c r="L4" s="97">
        <v>6000</v>
      </c>
      <c r="M4" s="97">
        <f t="shared" ref="M4:M17" si="3">K4*L4</f>
        <v>39960.000000000153</v>
      </c>
    </row>
    <row r="5" spans="1:15" s="9" customFormat="1" ht="20.100000000000001" customHeight="1" x14ac:dyDescent="0.25">
      <c r="A5" s="95">
        <v>43922</v>
      </c>
      <c r="B5" s="96">
        <v>43922</v>
      </c>
      <c r="C5" s="96">
        <v>43951</v>
      </c>
      <c r="D5" s="100">
        <f t="shared" ref="D5:D17" si="4">E4</f>
        <v>49030.787499999999</v>
      </c>
      <c r="E5" s="100">
        <v>50704.052499999998</v>
      </c>
      <c r="F5" s="100">
        <f t="shared" si="0"/>
        <v>1673.2649999999994</v>
      </c>
      <c r="G5" s="97">
        <v>6000</v>
      </c>
      <c r="H5" s="97">
        <f t="shared" si="1"/>
        <v>10039589.999999996</v>
      </c>
      <c r="I5" s="99">
        <f t="shared" ref="I5:I17" si="5">J4</f>
        <v>278.79000000000002</v>
      </c>
      <c r="J5" s="99">
        <v>285.04750000000001</v>
      </c>
      <c r="K5" s="100">
        <f t="shared" si="2"/>
        <v>6.2574999999999932</v>
      </c>
      <c r="L5" s="97">
        <v>6000</v>
      </c>
      <c r="M5" s="97">
        <f t="shared" si="3"/>
        <v>37544.999999999956</v>
      </c>
    </row>
    <row r="6" spans="1:15" s="9" customFormat="1" ht="20.100000000000001" customHeight="1" x14ac:dyDescent="0.25">
      <c r="A6" s="95">
        <v>43952</v>
      </c>
      <c r="B6" s="96">
        <v>43952</v>
      </c>
      <c r="C6" s="96">
        <v>43982</v>
      </c>
      <c r="D6" s="100">
        <f t="shared" si="4"/>
        <v>50704.052499999998</v>
      </c>
      <c r="E6" s="100">
        <v>52523.287499999999</v>
      </c>
      <c r="F6" s="100">
        <f t="shared" si="0"/>
        <v>1819.2350000000006</v>
      </c>
      <c r="G6" s="97">
        <v>6000</v>
      </c>
      <c r="H6" s="97">
        <f t="shared" si="1"/>
        <v>10915410.000000004</v>
      </c>
      <c r="I6" s="99">
        <f t="shared" si="5"/>
        <v>285.04750000000001</v>
      </c>
      <c r="J6" s="99">
        <v>291.66250000000002</v>
      </c>
      <c r="K6" s="100">
        <f t="shared" si="2"/>
        <v>6.6150000000000091</v>
      </c>
      <c r="L6" s="97">
        <v>6000</v>
      </c>
      <c r="M6" s="97">
        <f t="shared" si="3"/>
        <v>39690.000000000058</v>
      </c>
    </row>
    <row r="7" spans="1:15" s="9" customFormat="1" ht="20.100000000000001" customHeight="1" x14ac:dyDescent="0.25">
      <c r="A7" s="95">
        <v>43983</v>
      </c>
      <c r="B7" s="96">
        <v>43983</v>
      </c>
      <c r="C7" s="96">
        <v>44012</v>
      </c>
      <c r="D7" s="100">
        <f t="shared" si="4"/>
        <v>52523.287499999999</v>
      </c>
      <c r="E7" s="101">
        <v>53858.68</v>
      </c>
      <c r="F7" s="100">
        <f t="shared" si="0"/>
        <v>1335.3925000000017</v>
      </c>
      <c r="G7" s="97">
        <v>6000</v>
      </c>
      <c r="H7" s="97">
        <f t="shared" si="1"/>
        <v>8012355.0000000102</v>
      </c>
      <c r="I7" s="99">
        <f t="shared" si="5"/>
        <v>291.66250000000002</v>
      </c>
      <c r="J7" s="99">
        <v>297.47750000000002</v>
      </c>
      <c r="K7" s="100">
        <f t="shared" si="2"/>
        <v>5.8149999999999977</v>
      </c>
      <c r="L7" s="97">
        <v>6000</v>
      </c>
      <c r="M7" s="97">
        <f t="shared" si="3"/>
        <v>34889.999999999985</v>
      </c>
      <c r="O7"/>
    </row>
    <row r="8" spans="1:15" s="9" customFormat="1" ht="20.100000000000001" customHeight="1" x14ac:dyDescent="0.25">
      <c r="A8" s="95">
        <v>44013</v>
      </c>
      <c r="B8" s="96">
        <v>44013</v>
      </c>
      <c r="C8" s="96">
        <v>44043</v>
      </c>
      <c r="D8" s="100">
        <f t="shared" si="4"/>
        <v>53858.68</v>
      </c>
      <c r="E8" s="100">
        <v>55184.2425</v>
      </c>
      <c r="F8" s="100">
        <f t="shared" si="0"/>
        <v>1325.5625</v>
      </c>
      <c r="G8" s="97">
        <v>6000</v>
      </c>
      <c r="H8" s="97">
        <f t="shared" si="1"/>
        <v>7953375</v>
      </c>
      <c r="I8" s="99">
        <f t="shared" si="5"/>
        <v>297.47750000000002</v>
      </c>
      <c r="J8" s="99">
        <v>303.72250000000003</v>
      </c>
      <c r="K8" s="100">
        <f t="shared" si="2"/>
        <v>6.2450000000000045</v>
      </c>
      <c r="L8" s="97">
        <v>6000</v>
      </c>
      <c r="M8" s="97">
        <f t="shared" si="3"/>
        <v>37470.000000000029</v>
      </c>
      <c r="O8"/>
    </row>
    <row r="9" spans="1:15" s="9" customFormat="1" ht="20.100000000000001" customHeight="1" x14ac:dyDescent="0.25">
      <c r="A9" s="95">
        <v>44044</v>
      </c>
      <c r="B9" s="96">
        <v>44044</v>
      </c>
      <c r="C9" s="96">
        <v>44074</v>
      </c>
      <c r="D9" s="100">
        <f t="shared" si="4"/>
        <v>55184.2425</v>
      </c>
      <c r="E9" s="101">
        <v>56196.427499999998</v>
      </c>
      <c r="F9" s="100">
        <f t="shared" si="0"/>
        <v>1012.1849999999977</v>
      </c>
      <c r="G9" s="97">
        <v>6000</v>
      </c>
      <c r="H9" s="97">
        <f t="shared" si="1"/>
        <v>6073109.999999986</v>
      </c>
      <c r="I9" s="99">
        <f t="shared" si="5"/>
        <v>303.72250000000003</v>
      </c>
      <c r="J9" s="99">
        <v>310.38499999999999</v>
      </c>
      <c r="K9" s="100">
        <f t="shared" si="2"/>
        <v>6.6624999999999659</v>
      </c>
      <c r="L9" s="97">
        <v>6000</v>
      </c>
      <c r="M9" s="97">
        <f t="shared" si="3"/>
        <v>39974.999999999796</v>
      </c>
      <c r="O9"/>
    </row>
    <row r="10" spans="1:15" s="9" customFormat="1" ht="20.100000000000001" customHeight="1" x14ac:dyDescent="0.25">
      <c r="A10" s="95">
        <v>44075</v>
      </c>
      <c r="B10" s="96">
        <v>44075</v>
      </c>
      <c r="C10" s="96">
        <v>44104</v>
      </c>
      <c r="D10" s="100">
        <f t="shared" si="4"/>
        <v>56196.427499999998</v>
      </c>
      <c r="E10" s="101">
        <v>57351.625</v>
      </c>
      <c r="F10" s="100">
        <f t="shared" si="0"/>
        <v>1155.197500000002</v>
      </c>
      <c r="G10" s="97">
        <v>6000</v>
      </c>
      <c r="H10" s="97">
        <f t="shared" si="1"/>
        <v>6931185.0000000121</v>
      </c>
      <c r="I10" s="99">
        <f t="shared" si="5"/>
        <v>310.38499999999999</v>
      </c>
      <c r="J10" s="99">
        <v>316.20999999999998</v>
      </c>
      <c r="K10" s="100">
        <f t="shared" si="2"/>
        <v>5.8249999999999886</v>
      </c>
      <c r="L10" s="97">
        <v>6000</v>
      </c>
      <c r="M10" s="97">
        <f t="shared" si="3"/>
        <v>34949.999999999935</v>
      </c>
    </row>
    <row r="11" spans="1:15" s="9" customFormat="1" ht="20.100000000000001" customHeight="1" x14ac:dyDescent="0.25">
      <c r="A11" s="95">
        <v>44105</v>
      </c>
      <c r="B11" s="96">
        <v>44105</v>
      </c>
      <c r="C11" s="96">
        <v>44135</v>
      </c>
      <c r="D11" s="100">
        <f t="shared" si="4"/>
        <v>57351.625</v>
      </c>
      <c r="E11" s="101">
        <v>58413.705000000002</v>
      </c>
      <c r="F11" s="100">
        <f t="shared" si="0"/>
        <v>1062.0800000000017</v>
      </c>
      <c r="G11" s="97">
        <v>6000</v>
      </c>
      <c r="H11" s="97">
        <f t="shared" si="1"/>
        <v>6372480.0000000102</v>
      </c>
      <c r="I11" s="99">
        <f t="shared" si="5"/>
        <v>316.20999999999998</v>
      </c>
      <c r="J11" s="99">
        <v>321.875</v>
      </c>
      <c r="K11" s="100">
        <f t="shared" si="2"/>
        <v>5.6650000000000205</v>
      </c>
      <c r="L11" s="97">
        <v>6000</v>
      </c>
      <c r="M11" s="97">
        <f t="shared" si="3"/>
        <v>33990.000000000124</v>
      </c>
    </row>
    <row r="12" spans="1:15" s="9" customFormat="1" ht="20.100000000000001" customHeight="1" x14ac:dyDescent="0.25">
      <c r="A12" s="151">
        <v>44136</v>
      </c>
      <c r="B12" s="96">
        <v>44136</v>
      </c>
      <c r="C12" s="96">
        <v>44140</v>
      </c>
      <c r="D12" s="155">
        <v>184.29750000000001</v>
      </c>
      <c r="E12" s="159">
        <v>875.24249999999995</v>
      </c>
      <c r="F12" s="155">
        <f>D12+E12</f>
        <v>1059.54</v>
      </c>
      <c r="G12" s="157">
        <v>6000</v>
      </c>
      <c r="H12" s="157">
        <f t="shared" si="1"/>
        <v>6357240</v>
      </c>
      <c r="I12" s="153">
        <v>0.93500000000000005</v>
      </c>
      <c r="J12" s="153">
        <v>5.6675000000000004</v>
      </c>
      <c r="K12" s="155">
        <f>I12+J12</f>
        <v>6.6025000000000009</v>
      </c>
      <c r="L12" s="157">
        <v>6000</v>
      </c>
      <c r="M12" s="157">
        <f t="shared" si="3"/>
        <v>39615.000000000007</v>
      </c>
    </row>
    <row r="13" spans="1:15" s="9" customFormat="1" ht="20.100000000000001" customHeight="1" x14ac:dyDescent="0.25">
      <c r="A13" s="152"/>
      <c r="B13" s="96">
        <v>44141</v>
      </c>
      <c r="C13" s="96">
        <v>44165</v>
      </c>
      <c r="D13" s="156"/>
      <c r="E13" s="160"/>
      <c r="F13" s="156"/>
      <c r="G13" s="158"/>
      <c r="H13" s="158"/>
      <c r="I13" s="154"/>
      <c r="J13" s="154"/>
      <c r="K13" s="156"/>
      <c r="L13" s="158"/>
      <c r="M13" s="158"/>
    </row>
    <row r="14" spans="1:15" s="9" customFormat="1" ht="20.100000000000001" customHeight="1" x14ac:dyDescent="0.25">
      <c r="A14" s="95">
        <v>44166</v>
      </c>
      <c r="B14" s="96">
        <v>44166</v>
      </c>
      <c r="C14" s="96">
        <v>44196</v>
      </c>
      <c r="D14" s="100">
        <v>1248.69</v>
      </c>
      <c r="E14" s="101">
        <v>2307.02</v>
      </c>
      <c r="F14" s="100">
        <f t="shared" si="0"/>
        <v>1058.33</v>
      </c>
      <c r="G14" s="97">
        <v>6000</v>
      </c>
      <c r="H14" s="97">
        <f t="shared" si="1"/>
        <v>6349980</v>
      </c>
      <c r="I14" s="99">
        <v>371.21749999999997</v>
      </c>
      <c r="J14" s="99">
        <v>378.39</v>
      </c>
      <c r="K14" s="100">
        <f t="shared" si="2"/>
        <v>7.1725000000000136</v>
      </c>
      <c r="L14" s="97">
        <v>6000</v>
      </c>
      <c r="M14" s="97">
        <f t="shared" si="3"/>
        <v>43035.00000000008</v>
      </c>
    </row>
    <row r="15" spans="1:15" s="9" customFormat="1" ht="20.100000000000001" customHeight="1" x14ac:dyDescent="0.25">
      <c r="A15" s="95">
        <v>44197</v>
      </c>
      <c r="B15" s="96">
        <v>44197</v>
      </c>
      <c r="C15" s="96">
        <v>44227</v>
      </c>
      <c r="D15" s="100">
        <f t="shared" si="4"/>
        <v>2307.02</v>
      </c>
      <c r="E15" s="101">
        <v>3737.3850000000002</v>
      </c>
      <c r="F15" s="100">
        <f t="shared" si="0"/>
        <v>1430.3650000000002</v>
      </c>
      <c r="G15" s="97">
        <v>6000</v>
      </c>
      <c r="H15" s="97">
        <f t="shared" si="1"/>
        <v>8582190.0000000019</v>
      </c>
      <c r="I15" s="99">
        <f>J14</f>
        <v>378.39</v>
      </c>
      <c r="J15" s="99">
        <v>386.7475</v>
      </c>
      <c r="K15" s="100">
        <f t="shared" si="2"/>
        <v>8.3575000000000159</v>
      </c>
      <c r="L15" s="97">
        <v>6000</v>
      </c>
      <c r="M15" s="97">
        <f t="shared" si="3"/>
        <v>50145.000000000095</v>
      </c>
    </row>
    <row r="16" spans="1:15" ht="15.75" x14ac:dyDescent="0.25">
      <c r="A16" s="95">
        <v>44228</v>
      </c>
      <c r="B16" s="96">
        <v>44228</v>
      </c>
      <c r="C16" s="96">
        <v>44255</v>
      </c>
      <c r="D16" s="100">
        <f t="shared" si="4"/>
        <v>3737.3850000000002</v>
      </c>
      <c r="E16" s="101">
        <v>5283.21</v>
      </c>
      <c r="F16" s="100">
        <f t="shared" si="0"/>
        <v>1545.8249999999998</v>
      </c>
      <c r="G16" s="97">
        <v>6000</v>
      </c>
      <c r="H16" s="97">
        <f t="shared" si="1"/>
        <v>9274949.9999999981</v>
      </c>
      <c r="I16" s="99">
        <f t="shared" si="5"/>
        <v>386.7475</v>
      </c>
      <c r="J16" s="99">
        <v>393.89249999999998</v>
      </c>
      <c r="K16" s="100">
        <f t="shared" si="2"/>
        <v>7.1449999999999818</v>
      </c>
      <c r="L16" s="97">
        <v>6000</v>
      </c>
      <c r="M16" s="97">
        <f t="shared" si="3"/>
        <v>42869.999999999891</v>
      </c>
    </row>
    <row r="17" spans="1:13" ht="15.75" x14ac:dyDescent="0.25">
      <c r="A17" s="95">
        <v>44256</v>
      </c>
      <c r="B17" s="96">
        <v>44256</v>
      </c>
      <c r="C17" s="96">
        <v>43921</v>
      </c>
      <c r="D17" s="100">
        <f t="shared" si="4"/>
        <v>5283.21</v>
      </c>
      <c r="E17" s="101">
        <v>7004.6625000000004</v>
      </c>
      <c r="F17" s="100">
        <f t="shared" si="0"/>
        <v>1721.4525000000003</v>
      </c>
      <c r="G17" s="97">
        <v>6000</v>
      </c>
      <c r="H17" s="97">
        <f t="shared" si="1"/>
        <v>10328715.000000002</v>
      </c>
      <c r="I17" s="99">
        <f t="shared" si="5"/>
        <v>393.89249999999998</v>
      </c>
      <c r="J17" s="99">
        <v>401.005</v>
      </c>
      <c r="K17" s="100">
        <f t="shared" si="2"/>
        <v>7.1125000000000114</v>
      </c>
      <c r="L17" s="97">
        <v>6000</v>
      </c>
      <c r="M17" s="97">
        <f t="shared" si="3"/>
        <v>42675.000000000065</v>
      </c>
    </row>
    <row r="18" spans="1:13" x14ac:dyDescent="0.25">
      <c r="D18" s="103"/>
      <c r="E18" s="103"/>
      <c r="I18" s="104"/>
      <c r="J18" s="105"/>
      <c r="M18" s="89"/>
    </row>
    <row r="19" spans="1:13" x14ac:dyDescent="0.25">
      <c r="D19" s="103"/>
      <c r="E19" s="103"/>
      <c r="I19" s="104"/>
      <c r="J19" s="104"/>
    </row>
  </sheetData>
  <mergeCells count="16">
    <mergeCell ref="M12:M13"/>
    <mergeCell ref="D12:D13"/>
    <mergeCell ref="E12:E13"/>
    <mergeCell ref="F12:F13"/>
    <mergeCell ref="G12:G13"/>
    <mergeCell ref="H12:H13"/>
    <mergeCell ref="A12:A13"/>
    <mergeCell ref="I12:I13"/>
    <mergeCell ref="J12:J13"/>
    <mergeCell ref="K12:K13"/>
    <mergeCell ref="L12:L13"/>
    <mergeCell ref="D1:H1"/>
    <mergeCell ref="A1:A2"/>
    <mergeCell ref="B1:B2"/>
    <mergeCell ref="C1:C2"/>
    <mergeCell ref="I1:M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4"/>
  <sheetViews>
    <sheetView zoomScale="86" zoomScaleNormal="86" workbookViewId="0">
      <selection activeCell="I17" sqref="I17"/>
    </sheetView>
  </sheetViews>
  <sheetFormatPr defaultColWidth="9.140625" defaultRowHeight="15" x14ac:dyDescent="0.25"/>
  <cols>
    <col min="1" max="3" width="11.140625" style="8" customWidth="1"/>
    <col min="4" max="6" width="15" style="8" customWidth="1"/>
    <col min="7" max="7" width="19.28515625" style="8" customWidth="1"/>
    <col min="8" max="8" width="19" style="8" customWidth="1"/>
    <col min="9" max="9" width="14.85546875" style="8" customWidth="1"/>
    <col min="10" max="11" width="16" style="8" customWidth="1"/>
    <col min="12" max="12" width="14.85546875" style="8" customWidth="1"/>
    <col min="13" max="13" width="15.28515625" style="8" customWidth="1"/>
    <col min="14" max="14" width="9.140625" style="8" customWidth="1"/>
    <col min="15" max="16384" width="9.140625" style="8"/>
  </cols>
  <sheetData>
    <row r="1" spans="1:19" s="10" customFormat="1" ht="47.25" customHeight="1" x14ac:dyDescent="0.25">
      <c r="A1" s="150" t="s">
        <v>0</v>
      </c>
      <c r="B1" s="150" t="s">
        <v>30</v>
      </c>
      <c r="C1" s="150" t="s">
        <v>31</v>
      </c>
      <c r="D1" s="150" t="s">
        <v>36</v>
      </c>
      <c r="E1" s="150"/>
      <c r="F1" s="150"/>
      <c r="G1" s="150"/>
      <c r="H1" s="150"/>
      <c r="I1" s="150" t="s">
        <v>18</v>
      </c>
      <c r="J1" s="150"/>
      <c r="K1" s="150"/>
      <c r="L1" s="150"/>
      <c r="M1" s="150"/>
    </row>
    <row r="2" spans="1:19" s="9" customFormat="1" ht="20.100000000000001" customHeight="1" x14ac:dyDescent="0.25">
      <c r="A2" s="150"/>
      <c r="B2" s="150"/>
      <c r="C2" s="150"/>
      <c r="D2" s="98" t="s">
        <v>32</v>
      </c>
      <c r="E2" s="98" t="s">
        <v>33</v>
      </c>
      <c r="F2" s="98" t="s">
        <v>34</v>
      </c>
      <c r="G2" s="98" t="s">
        <v>35</v>
      </c>
      <c r="H2" s="98" t="s">
        <v>38</v>
      </c>
      <c r="I2" s="98" t="s">
        <v>32</v>
      </c>
      <c r="J2" s="98" t="s">
        <v>33</v>
      </c>
      <c r="K2" s="98" t="s">
        <v>34</v>
      </c>
      <c r="L2" s="98" t="s">
        <v>35</v>
      </c>
      <c r="M2" s="98" t="s">
        <v>37</v>
      </c>
      <c r="N2" s="161"/>
    </row>
    <row r="3" spans="1:19" s="9" customFormat="1" ht="20.100000000000001" customHeight="1" x14ac:dyDescent="0.25">
      <c r="A3" s="95">
        <v>43862</v>
      </c>
      <c r="B3" s="96">
        <v>43862</v>
      </c>
      <c r="C3" s="96">
        <v>43890</v>
      </c>
      <c r="D3" s="100">
        <v>46624.79</v>
      </c>
      <c r="E3" s="100">
        <v>48211.974999999999</v>
      </c>
      <c r="F3" s="100">
        <f>E3-D3</f>
        <v>1587.1849999999977</v>
      </c>
      <c r="G3" s="97">
        <v>6000</v>
      </c>
      <c r="H3" s="97">
        <f>F3*G3</f>
        <v>9523109.9999999851</v>
      </c>
      <c r="I3" s="99">
        <v>249.60499999999999</v>
      </c>
      <c r="J3" s="99">
        <v>255.88</v>
      </c>
      <c r="K3" s="100">
        <f>J3-I3</f>
        <v>6.2750000000000057</v>
      </c>
      <c r="L3" s="97">
        <v>6000</v>
      </c>
      <c r="M3" s="97">
        <f>K3*L3</f>
        <v>37650.000000000036</v>
      </c>
      <c r="N3" s="162"/>
    </row>
    <row r="4" spans="1:19" s="9" customFormat="1" ht="20.100000000000001" customHeight="1" x14ac:dyDescent="0.25">
      <c r="A4" s="95">
        <v>43891</v>
      </c>
      <c r="B4" s="96">
        <v>43891</v>
      </c>
      <c r="C4" s="96">
        <v>43921</v>
      </c>
      <c r="D4" s="100">
        <f>E3</f>
        <v>48211.974999999999</v>
      </c>
      <c r="E4" s="100">
        <v>49984.057500000003</v>
      </c>
      <c r="F4" s="100">
        <f t="shared" ref="F4:F17" si="0">E4-D4</f>
        <v>1772.0825000000041</v>
      </c>
      <c r="G4" s="97">
        <v>6000</v>
      </c>
      <c r="H4" s="97">
        <f t="shared" ref="H4:H17" si="1">F4*G4</f>
        <v>10632495.000000024</v>
      </c>
      <c r="I4" s="99">
        <f>J3</f>
        <v>255.88</v>
      </c>
      <c r="J4" s="99">
        <v>261.815</v>
      </c>
      <c r="K4" s="100">
        <f t="shared" ref="K4:K17" si="2">J4-I4</f>
        <v>5.9350000000000023</v>
      </c>
      <c r="L4" s="97">
        <v>6000</v>
      </c>
      <c r="M4" s="97">
        <f t="shared" ref="M4:M17" si="3">K4*L4</f>
        <v>35610.000000000015</v>
      </c>
      <c r="N4" s="162"/>
    </row>
    <row r="5" spans="1:19" s="9" customFormat="1" ht="20.100000000000001" customHeight="1" x14ac:dyDescent="0.25">
      <c r="A5" s="95">
        <v>43922</v>
      </c>
      <c r="B5" s="96">
        <v>43922</v>
      </c>
      <c r="C5" s="96">
        <v>43951</v>
      </c>
      <c r="D5" s="100">
        <f>E4</f>
        <v>49984.057500000003</v>
      </c>
      <c r="E5" s="100">
        <v>51663.88</v>
      </c>
      <c r="F5" s="100">
        <f t="shared" si="0"/>
        <v>1679.8224999999948</v>
      </c>
      <c r="G5" s="97">
        <v>6000</v>
      </c>
      <c r="H5" s="97">
        <f t="shared" si="1"/>
        <v>10078934.999999968</v>
      </c>
      <c r="I5" s="99">
        <f t="shared" ref="I5:I17" si="4">J4</f>
        <v>261.815</v>
      </c>
      <c r="J5" s="99">
        <v>267.16750000000002</v>
      </c>
      <c r="K5" s="100">
        <f t="shared" si="2"/>
        <v>5.3525000000000205</v>
      </c>
      <c r="L5" s="97">
        <v>6000</v>
      </c>
      <c r="M5" s="97">
        <f t="shared" si="3"/>
        <v>32115.000000000124</v>
      </c>
      <c r="N5" s="162"/>
    </row>
    <row r="6" spans="1:19" s="9" customFormat="1" ht="20.100000000000001" customHeight="1" x14ac:dyDescent="0.25">
      <c r="A6" s="95">
        <v>43952</v>
      </c>
      <c r="B6" s="96">
        <v>43952</v>
      </c>
      <c r="C6" s="96">
        <v>43982</v>
      </c>
      <c r="D6" s="100">
        <f t="shared" ref="D6:D17" si="5">E5</f>
        <v>51663.88</v>
      </c>
      <c r="E6" s="100">
        <v>53495.5625</v>
      </c>
      <c r="F6" s="100">
        <f t="shared" si="0"/>
        <v>1831.6825000000026</v>
      </c>
      <c r="G6" s="97">
        <v>6000</v>
      </c>
      <c r="H6" s="97">
        <f t="shared" si="1"/>
        <v>10990095.000000015</v>
      </c>
      <c r="I6" s="99">
        <f t="shared" si="4"/>
        <v>267.16750000000002</v>
      </c>
      <c r="J6" s="99">
        <v>272.55</v>
      </c>
      <c r="K6" s="100">
        <f t="shared" si="2"/>
        <v>5.3824999999999932</v>
      </c>
      <c r="L6" s="97">
        <v>6000</v>
      </c>
      <c r="M6" s="97">
        <f t="shared" si="3"/>
        <v>32294.99999999996</v>
      </c>
      <c r="N6" s="162"/>
      <c r="P6" s="61"/>
    </row>
    <row r="7" spans="1:19" s="9" customFormat="1" ht="20.100000000000001" customHeight="1" x14ac:dyDescent="0.25">
      <c r="A7" s="95">
        <v>43983</v>
      </c>
      <c r="B7" s="96">
        <v>43983</v>
      </c>
      <c r="C7" s="96">
        <v>44012</v>
      </c>
      <c r="D7" s="100">
        <f t="shared" si="5"/>
        <v>53495.5625</v>
      </c>
      <c r="E7" s="100">
        <v>54864.462500000001</v>
      </c>
      <c r="F7" s="100">
        <f>E7-D7</f>
        <v>1368.9000000000015</v>
      </c>
      <c r="G7" s="97">
        <v>6000</v>
      </c>
      <c r="H7" s="97">
        <f t="shared" si="1"/>
        <v>8213400.0000000084</v>
      </c>
      <c r="I7" s="99">
        <f t="shared" si="4"/>
        <v>272.55</v>
      </c>
      <c r="J7" s="99">
        <v>277.96749999999997</v>
      </c>
      <c r="K7" s="100">
        <f t="shared" si="2"/>
        <v>5.4174999999999613</v>
      </c>
      <c r="L7" s="97">
        <v>6000</v>
      </c>
      <c r="M7" s="97">
        <f t="shared" si="3"/>
        <v>32504.999999999767</v>
      </c>
      <c r="N7" s="162"/>
      <c r="Q7"/>
      <c r="R7"/>
      <c r="S7"/>
    </row>
    <row r="8" spans="1:19" s="9" customFormat="1" ht="20.100000000000001" customHeight="1" x14ac:dyDescent="0.25">
      <c r="A8" s="95">
        <v>44013</v>
      </c>
      <c r="B8" s="96">
        <v>44013</v>
      </c>
      <c r="C8" s="96">
        <v>44043</v>
      </c>
      <c r="D8" s="100">
        <f>E7</f>
        <v>54864.462500000001</v>
      </c>
      <c r="E8" s="100">
        <v>56218.595000000001</v>
      </c>
      <c r="F8" s="100">
        <f>E8-D8</f>
        <v>1354.1324999999997</v>
      </c>
      <c r="G8" s="97">
        <v>6000</v>
      </c>
      <c r="H8" s="97">
        <f t="shared" si="1"/>
        <v>8124794.9999999981</v>
      </c>
      <c r="I8" s="99">
        <f t="shared" si="4"/>
        <v>277.96749999999997</v>
      </c>
      <c r="J8" s="99">
        <v>283.52999999999997</v>
      </c>
      <c r="K8" s="100">
        <f t="shared" si="2"/>
        <v>5.5625</v>
      </c>
      <c r="L8" s="97">
        <v>6000</v>
      </c>
      <c r="M8" s="97">
        <f t="shared" si="3"/>
        <v>33375</v>
      </c>
      <c r="N8" s="162"/>
      <c r="Q8"/>
      <c r="R8"/>
      <c r="S8"/>
    </row>
    <row r="9" spans="1:19" s="9" customFormat="1" ht="20.100000000000001" customHeight="1" x14ac:dyDescent="0.25">
      <c r="A9" s="95">
        <v>44044</v>
      </c>
      <c r="B9" s="96">
        <v>44044</v>
      </c>
      <c r="C9" s="96">
        <v>44074</v>
      </c>
      <c r="D9" s="100">
        <f>E8</f>
        <v>56218.595000000001</v>
      </c>
      <c r="E9" s="100">
        <v>57238.8125</v>
      </c>
      <c r="F9" s="100">
        <f t="shared" si="0"/>
        <v>1020.2174999999988</v>
      </c>
      <c r="G9" s="97">
        <v>6000</v>
      </c>
      <c r="H9" s="97">
        <f t="shared" si="1"/>
        <v>6121304.9999999925</v>
      </c>
      <c r="I9" s="99">
        <f t="shared" si="4"/>
        <v>283.52999999999997</v>
      </c>
      <c r="J9" s="99">
        <v>289.79000000000002</v>
      </c>
      <c r="K9" s="100">
        <f t="shared" si="2"/>
        <v>6.2600000000000477</v>
      </c>
      <c r="L9" s="97">
        <v>6000</v>
      </c>
      <c r="M9" s="97">
        <f t="shared" si="3"/>
        <v>37560.000000000284</v>
      </c>
      <c r="N9" s="161"/>
      <c r="Q9"/>
      <c r="S9"/>
    </row>
    <row r="10" spans="1:19" s="9" customFormat="1" ht="20.100000000000001" customHeight="1" x14ac:dyDescent="0.25">
      <c r="A10" s="95">
        <v>44075</v>
      </c>
      <c r="B10" s="96">
        <v>44075</v>
      </c>
      <c r="C10" s="96">
        <v>44104</v>
      </c>
      <c r="D10" s="100">
        <f t="shared" si="5"/>
        <v>57238.8125</v>
      </c>
      <c r="E10" s="100">
        <v>58403.16</v>
      </c>
      <c r="F10" s="100">
        <f t="shared" si="0"/>
        <v>1164.3475000000035</v>
      </c>
      <c r="G10" s="97">
        <v>6000</v>
      </c>
      <c r="H10" s="97">
        <f t="shared" si="1"/>
        <v>6986085.0000000205</v>
      </c>
      <c r="I10" s="99">
        <f t="shared" si="4"/>
        <v>289.79000000000002</v>
      </c>
      <c r="J10" s="99">
        <v>295.94499999999999</v>
      </c>
      <c r="K10" s="100">
        <f t="shared" si="2"/>
        <v>6.1549999999999727</v>
      </c>
      <c r="L10" s="97">
        <v>6000</v>
      </c>
      <c r="M10" s="97">
        <f t="shared" si="3"/>
        <v>36929.99999999984</v>
      </c>
      <c r="N10" s="162"/>
    </row>
    <row r="11" spans="1:19" s="9" customFormat="1" ht="20.100000000000001" customHeight="1" x14ac:dyDescent="0.25">
      <c r="A11" s="95">
        <v>44105</v>
      </c>
      <c r="B11" s="96">
        <v>44105</v>
      </c>
      <c r="C11" s="96">
        <v>44135</v>
      </c>
      <c r="D11" s="100">
        <f t="shared" si="5"/>
        <v>58403.16</v>
      </c>
      <c r="E11" s="100">
        <v>59464.202499999999</v>
      </c>
      <c r="F11" s="100">
        <f t="shared" si="0"/>
        <v>1061.0424999999959</v>
      </c>
      <c r="G11" s="97">
        <v>6000</v>
      </c>
      <c r="H11" s="97">
        <f t="shared" si="1"/>
        <v>6366254.9999999758</v>
      </c>
      <c r="I11" s="99">
        <f t="shared" si="4"/>
        <v>295.94499999999999</v>
      </c>
      <c r="J11" s="99">
        <v>302.06</v>
      </c>
      <c r="K11" s="100">
        <f t="shared" si="2"/>
        <v>6.1150000000000091</v>
      </c>
      <c r="L11" s="97">
        <v>6000</v>
      </c>
      <c r="M11" s="97">
        <f t="shared" si="3"/>
        <v>36690.000000000058</v>
      </c>
      <c r="N11" s="162"/>
    </row>
    <row r="12" spans="1:19" s="9" customFormat="1" ht="20.100000000000001" customHeight="1" x14ac:dyDescent="0.25">
      <c r="A12" s="151">
        <v>44136</v>
      </c>
      <c r="B12" s="96">
        <v>44136</v>
      </c>
      <c r="C12" s="96">
        <v>44140</v>
      </c>
      <c r="D12" s="155">
        <v>184.10249999999999</v>
      </c>
      <c r="E12" s="159">
        <v>874.16499999999996</v>
      </c>
      <c r="F12" s="155">
        <f>D12+E12</f>
        <v>1058.2674999999999</v>
      </c>
      <c r="G12" s="157">
        <v>6000</v>
      </c>
      <c r="H12" s="157">
        <f>F12*G12</f>
        <v>6349605</v>
      </c>
      <c r="I12" s="153">
        <v>0.90749999999999997</v>
      </c>
      <c r="J12" s="153">
        <v>5.68</v>
      </c>
      <c r="K12" s="155">
        <f>I12+J12</f>
        <v>6.5874999999999995</v>
      </c>
      <c r="L12" s="157">
        <v>6000</v>
      </c>
      <c r="M12" s="157">
        <f t="shared" si="3"/>
        <v>39525</v>
      </c>
      <c r="N12" s="162"/>
      <c r="R12" s="58"/>
    </row>
    <row r="13" spans="1:19" s="9" customFormat="1" ht="20.100000000000001" customHeight="1" x14ac:dyDescent="0.25">
      <c r="A13" s="152"/>
      <c r="B13" s="96">
        <v>44141</v>
      </c>
      <c r="C13" s="96">
        <v>44165</v>
      </c>
      <c r="D13" s="156"/>
      <c r="E13" s="160"/>
      <c r="F13" s="156"/>
      <c r="G13" s="158"/>
      <c r="H13" s="158"/>
      <c r="I13" s="154"/>
      <c r="J13" s="154"/>
      <c r="K13" s="156"/>
      <c r="L13" s="158"/>
      <c r="M13" s="158"/>
      <c r="N13" s="162"/>
      <c r="R13" s="58"/>
    </row>
    <row r="14" spans="1:19" s="9" customFormat="1" ht="20.100000000000001" customHeight="1" x14ac:dyDescent="0.25">
      <c r="A14" s="95">
        <v>44166</v>
      </c>
      <c r="B14" s="96">
        <v>44166</v>
      </c>
      <c r="C14" s="96">
        <v>44196</v>
      </c>
      <c r="D14" s="100">
        <v>1247.5474999999999</v>
      </c>
      <c r="E14" s="100">
        <v>2305.67</v>
      </c>
      <c r="F14" s="100">
        <f t="shared" si="0"/>
        <v>1058.1225000000002</v>
      </c>
      <c r="G14" s="97">
        <v>6000</v>
      </c>
      <c r="H14" s="97">
        <f t="shared" si="1"/>
        <v>6348735.0000000009</v>
      </c>
      <c r="I14" s="99">
        <v>371.16750000000002</v>
      </c>
      <c r="J14" s="99">
        <v>378.19499999999999</v>
      </c>
      <c r="K14" s="100">
        <f t="shared" si="2"/>
        <v>7.027499999999975</v>
      </c>
      <c r="L14" s="97">
        <v>6000</v>
      </c>
      <c r="M14" s="97">
        <f t="shared" si="3"/>
        <v>42164.999999999847</v>
      </c>
      <c r="N14" s="162"/>
      <c r="R14" s="62"/>
    </row>
    <row r="15" spans="1:19" s="9" customFormat="1" ht="20.100000000000001" customHeight="1" x14ac:dyDescent="0.25">
      <c r="A15" s="95">
        <v>44197</v>
      </c>
      <c r="B15" s="96">
        <v>44197</v>
      </c>
      <c r="C15" s="96">
        <v>44227</v>
      </c>
      <c r="D15" s="100">
        <f t="shared" si="5"/>
        <v>2305.67</v>
      </c>
      <c r="E15" s="100">
        <v>3762.07</v>
      </c>
      <c r="F15" s="100">
        <f t="shared" si="0"/>
        <v>1456.4</v>
      </c>
      <c r="G15" s="97">
        <v>6000</v>
      </c>
      <c r="H15" s="97">
        <f t="shared" si="1"/>
        <v>8738400</v>
      </c>
      <c r="I15" s="99">
        <f>J14</f>
        <v>378.19499999999999</v>
      </c>
      <c r="J15" s="99">
        <v>385.4325</v>
      </c>
      <c r="K15" s="100">
        <f t="shared" si="2"/>
        <v>7.2375000000000114</v>
      </c>
      <c r="L15" s="97">
        <v>6000</v>
      </c>
      <c r="M15" s="97">
        <f t="shared" si="3"/>
        <v>43425.000000000065</v>
      </c>
      <c r="N15" s="162"/>
    </row>
    <row r="16" spans="1:19" ht="15.75" x14ac:dyDescent="0.25">
      <c r="A16" s="95">
        <v>44228</v>
      </c>
      <c r="B16" s="96">
        <v>44228</v>
      </c>
      <c r="C16" s="96">
        <v>44255</v>
      </c>
      <c r="D16" s="100">
        <f t="shared" si="5"/>
        <v>3762.07</v>
      </c>
      <c r="E16" s="100">
        <v>5334.4724999999999</v>
      </c>
      <c r="F16" s="100">
        <f t="shared" si="0"/>
        <v>1572.4024999999997</v>
      </c>
      <c r="G16" s="97">
        <v>6000</v>
      </c>
      <c r="H16" s="97">
        <f t="shared" si="1"/>
        <v>9434414.9999999981</v>
      </c>
      <c r="I16" s="99">
        <f t="shared" si="4"/>
        <v>385.4325</v>
      </c>
      <c r="J16" s="99">
        <v>391.64249999999998</v>
      </c>
      <c r="K16" s="100">
        <f t="shared" si="2"/>
        <v>6.2099999999999795</v>
      </c>
      <c r="L16" s="97">
        <v>6000</v>
      </c>
      <c r="M16" s="97">
        <f t="shared" si="3"/>
        <v>37259.999999999876</v>
      </c>
    </row>
    <row r="17" spans="1:13" ht="15.75" x14ac:dyDescent="0.25">
      <c r="A17" s="95">
        <v>44256</v>
      </c>
      <c r="B17" s="96">
        <v>44256</v>
      </c>
      <c r="C17" s="96">
        <v>43921</v>
      </c>
      <c r="D17" s="100">
        <f t="shared" si="5"/>
        <v>5334.4724999999999</v>
      </c>
      <c r="E17" s="100">
        <v>7067.9274999999998</v>
      </c>
      <c r="F17" s="100">
        <f t="shared" si="0"/>
        <v>1733.4549999999999</v>
      </c>
      <c r="G17" s="97">
        <v>6000</v>
      </c>
      <c r="H17" s="97">
        <f t="shared" si="1"/>
        <v>10400730</v>
      </c>
      <c r="I17" s="99">
        <f t="shared" si="4"/>
        <v>391.64249999999998</v>
      </c>
      <c r="J17" s="99">
        <v>398.57499999999999</v>
      </c>
      <c r="K17" s="100">
        <f t="shared" si="2"/>
        <v>6.9325000000000045</v>
      </c>
      <c r="L17" s="97">
        <v>6000</v>
      </c>
      <c r="M17" s="97">
        <f t="shared" si="3"/>
        <v>41595.000000000029</v>
      </c>
    </row>
    <row r="18" spans="1:13" x14ac:dyDescent="0.25">
      <c r="D18" s="102"/>
      <c r="E18" s="102"/>
      <c r="F18" s="102"/>
      <c r="G18" s="102"/>
      <c r="H18" s="102"/>
      <c r="I18" s="102"/>
      <c r="J18" s="102"/>
      <c r="K18" s="102"/>
      <c r="M18" s="89"/>
    </row>
    <row r="19" spans="1:13" x14ac:dyDescent="0.25">
      <c r="D19" s="102"/>
      <c r="E19" s="102"/>
      <c r="F19" s="102"/>
      <c r="G19" s="102"/>
      <c r="H19" s="102"/>
      <c r="I19" s="102"/>
      <c r="J19" s="102"/>
      <c r="K19" s="102"/>
    </row>
    <row r="20" spans="1:13" x14ac:dyDescent="0.25">
      <c r="D20" s="102"/>
      <c r="E20" s="102"/>
      <c r="F20" s="102"/>
      <c r="G20" s="102"/>
      <c r="H20" s="102"/>
      <c r="I20" s="102"/>
      <c r="J20" s="102"/>
      <c r="K20" s="102"/>
    </row>
    <row r="21" spans="1:13" x14ac:dyDescent="0.25">
      <c r="D21" s="102"/>
      <c r="E21" s="102"/>
      <c r="F21" s="102"/>
      <c r="G21" s="102"/>
      <c r="H21" s="102"/>
      <c r="I21" s="102"/>
      <c r="J21" s="102"/>
      <c r="K21" s="102"/>
    </row>
    <row r="22" spans="1:13" x14ac:dyDescent="0.25">
      <c r="D22" s="102"/>
      <c r="E22" s="102"/>
      <c r="F22" s="102"/>
      <c r="G22" s="102"/>
      <c r="H22" s="102"/>
      <c r="I22" s="102"/>
      <c r="J22" s="102"/>
      <c r="K22" s="102"/>
    </row>
    <row r="23" spans="1:13" x14ac:dyDescent="0.25">
      <c r="D23" s="102"/>
      <c r="E23" s="102"/>
      <c r="F23" s="102"/>
      <c r="G23" s="102"/>
      <c r="H23" s="102"/>
      <c r="I23" s="102"/>
      <c r="J23" s="102"/>
      <c r="K23" s="102"/>
    </row>
    <row r="24" spans="1:13" x14ac:dyDescent="0.25">
      <c r="D24" s="102"/>
      <c r="E24" s="102"/>
      <c r="F24" s="102"/>
      <c r="G24" s="102"/>
      <c r="H24" s="102"/>
      <c r="I24" s="102"/>
      <c r="J24" s="102"/>
      <c r="K24" s="102"/>
    </row>
  </sheetData>
  <mergeCells count="18">
    <mergeCell ref="H12:H13"/>
    <mergeCell ref="I12:I13"/>
    <mergeCell ref="A1:A2"/>
    <mergeCell ref="B1:B2"/>
    <mergeCell ref="C1:C2"/>
    <mergeCell ref="D1:H1"/>
    <mergeCell ref="I1:M1"/>
    <mergeCell ref="J12:J13"/>
    <mergeCell ref="A12:A13"/>
    <mergeCell ref="D12:D13"/>
    <mergeCell ref="E12:E13"/>
    <mergeCell ref="F12:F13"/>
    <mergeCell ref="G12:G13"/>
    <mergeCell ref="K12:K13"/>
    <mergeCell ref="L12:L13"/>
    <mergeCell ref="M12:M13"/>
    <mergeCell ref="N9:N15"/>
    <mergeCell ref="N2:N8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B17"/>
  <sheetViews>
    <sheetView showGridLines="0" tabSelected="1" topLeftCell="H1" workbookViewId="0">
      <pane ySplit="1" topLeftCell="A2" activePane="bottomLeft" state="frozen"/>
      <selection activeCell="Q32" sqref="Q32"/>
      <selection pane="bottomLeft" activeCell="O13" sqref="O13"/>
    </sheetView>
  </sheetViews>
  <sheetFormatPr defaultColWidth="9.140625" defaultRowHeight="15" x14ac:dyDescent="0.25"/>
  <cols>
    <col min="1" max="3" width="11.140625" style="8" customWidth="1"/>
    <col min="4" max="4" width="15" style="8" customWidth="1"/>
    <col min="5" max="5" width="14.42578125" style="8" customWidth="1"/>
    <col min="6" max="6" width="14.85546875" style="8" customWidth="1"/>
    <col min="7" max="8" width="16" style="8" customWidth="1"/>
    <col min="9" max="9" width="14.85546875" style="8" customWidth="1"/>
    <col min="10" max="10" width="15.28515625" style="8" customWidth="1"/>
    <col min="11" max="12" width="9.140625" style="8" customWidth="1"/>
    <col min="13" max="13" width="27.42578125" style="8" bestFit="1" customWidth="1"/>
    <col min="14" max="14" width="11.7109375" style="8" customWidth="1"/>
    <col min="15" max="15" width="14.5703125" style="8" customWidth="1"/>
    <col min="16" max="16" width="12.28515625" style="8" customWidth="1"/>
    <col min="17" max="17" width="14.7109375" style="8" customWidth="1"/>
    <col min="18" max="18" width="11.5703125" style="8" customWidth="1"/>
    <col min="19" max="19" width="9.140625" style="8"/>
    <col min="20" max="20" width="11.5703125" style="8" customWidth="1"/>
    <col min="21" max="22" width="9.140625" style="8"/>
    <col min="23" max="23" width="9.85546875" style="8" bestFit="1" customWidth="1"/>
    <col min="24" max="16384" width="9.140625" style="8"/>
  </cols>
  <sheetData>
    <row r="1" spans="1:28" s="10" customFormat="1" ht="47.25" customHeight="1" x14ac:dyDescent="0.25">
      <c r="A1" s="79" t="s">
        <v>0</v>
      </c>
      <c r="B1" s="80" t="s">
        <v>30</v>
      </c>
      <c r="C1" s="80" t="s">
        <v>31</v>
      </c>
      <c r="D1" s="80" t="s">
        <v>20</v>
      </c>
      <c r="E1" s="77" t="s">
        <v>21</v>
      </c>
      <c r="F1" s="77" t="s">
        <v>11</v>
      </c>
      <c r="G1" s="77" t="s">
        <v>18</v>
      </c>
      <c r="H1" s="77" t="s">
        <v>19</v>
      </c>
      <c r="I1" s="77" t="s">
        <v>12</v>
      </c>
      <c r="J1" s="78" t="s">
        <v>10</v>
      </c>
      <c r="L1" s="76" t="s">
        <v>13</v>
      </c>
      <c r="M1" s="80" t="s">
        <v>29</v>
      </c>
      <c r="N1" s="77" t="s">
        <v>15</v>
      </c>
      <c r="O1" s="77" t="s">
        <v>14</v>
      </c>
      <c r="P1" s="77" t="s">
        <v>16</v>
      </c>
      <c r="Q1" s="77" t="s">
        <v>22</v>
      </c>
      <c r="R1" s="78" t="s">
        <v>17</v>
      </c>
    </row>
    <row r="2" spans="1:28" s="9" customFormat="1" ht="20.100000000000001" customHeight="1" x14ac:dyDescent="0.25">
      <c r="A2" s="95">
        <v>43862</v>
      </c>
      <c r="B2" s="96">
        <v>43862</v>
      </c>
      <c r="C2" s="96">
        <v>43890</v>
      </c>
      <c r="D2" s="90">
        <f>'BAY 101'!H3</f>
        <v>9419384.9999999944</v>
      </c>
      <c r="E2" s="90">
        <f>'BAY 102'!H3</f>
        <v>9523109.9999999851</v>
      </c>
      <c r="F2" s="63">
        <f>(D2+E2)/1000</f>
        <v>18942.494999999977</v>
      </c>
      <c r="G2" s="90">
        <f>'BAY 101'!M3</f>
        <v>38250</v>
      </c>
      <c r="H2" s="90">
        <f>'BAY 102'!M3</f>
        <v>37650.000000000036</v>
      </c>
      <c r="I2" s="63">
        <f>(G2+H2)/1000</f>
        <v>75.900000000000034</v>
      </c>
      <c r="J2" s="67">
        <f>(F2-I2)</f>
        <v>18866.594999999976</v>
      </c>
      <c r="K2" s="161"/>
      <c r="L2" s="70">
        <v>2020</v>
      </c>
      <c r="M2" s="87" t="s">
        <v>56</v>
      </c>
      <c r="N2" s="64">
        <f>SUM(F2:F12)</f>
        <v>178776.01500000001</v>
      </c>
      <c r="O2" s="64">
        <f>SUM(I2:I12)</f>
        <v>815.79000000000008</v>
      </c>
      <c r="P2" s="64">
        <f>SUM(J2:J12)</f>
        <v>177960.22499999998</v>
      </c>
      <c r="Q2" s="65">
        <v>0.97770000000000001</v>
      </c>
      <c r="R2" s="74">
        <f>ROUNDDOWN(P2*Q2,0)</f>
        <v>173991</v>
      </c>
    </row>
    <row r="3" spans="1:28" s="9" customFormat="1" ht="20.100000000000001" customHeight="1" x14ac:dyDescent="0.25">
      <c r="A3" s="95">
        <v>43891</v>
      </c>
      <c r="B3" s="96">
        <v>43891</v>
      </c>
      <c r="C3" s="96">
        <v>43921</v>
      </c>
      <c r="D3" s="90">
        <f>'BAY 101'!H4</f>
        <v>10617089.999999996</v>
      </c>
      <c r="E3" s="90">
        <f>'BAY 102'!H4</f>
        <v>10632495.000000024</v>
      </c>
      <c r="F3" s="63">
        <f t="shared" ref="F3:F14" si="0">(D3+E3)/1000</f>
        <v>21249.585000000021</v>
      </c>
      <c r="G3" s="90">
        <f>'BAY 101'!M4</f>
        <v>39960.000000000153</v>
      </c>
      <c r="H3" s="90">
        <f>'BAY 102'!M4</f>
        <v>35610.000000000015</v>
      </c>
      <c r="I3" s="63">
        <f t="shared" ref="I3:I14" si="1">(G3+H3)/1000</f>
        <v>75.570000000000178</v>
      </c>
      <c r="J3" s="67">
        <f t="shared" ref="J3:J14" si="2">(F3-I3)</f>
        <v>21174.015000000021</v>
      </c>
      <c r="K3" s="162"/>
      <c r="L3" s="70">
        <v>2021</v>
      </c>
      <c r="M3" s="87" t="s">
        <v>58</v>
      </c>
      <c r="N3" s="64">
        <f>SUM(F13:F15)</f>
        <v>56759.4</v>
      </c>
      <c r="O3" s="64">
        <f>SUM(I13:I15)</f>
        <v>257.97000000000003</v>
      </c>
      <c r="P3" s="64">
        <f>SUM(J13:J15)</f>
        <v>56501.429999999993</v>
      </c>
      <c r="Q3" s="65">
        <v>0.97770000000000001</v>
      </c>
      <c r="R3" s="74">
        <f>ROUNDDOWN(P3*Q3,0)</f>
        <v>55241</v>
      </c>
    </row>
    <row r="4" spans="1:28" s="9" customFormat="1" ht="20.100000000000001" customHeight="1" thickBot="1" x14ac:dyDescent="0.3">
      <c r="A4" s="95">
        <v>43922</v>
      </c>
      <c r="B4" s="96">
        <v>43922</v>
      </c>
      <c r="C4" s="96">
        <v>43951</v>
      </c>
      <c r="D4" s="90">
        <f>'BAY 101'!H5</f>
        <v>10039589.999999996</v>
      </c>
      <c r="E4" s="90">
        <f>'BAY 102'!H5</f>
        <v>10078934.999999968</v>
      </c>
      <c r="F4" s="63">
        <f t="shared" si="0"/>
        <v>20118.524999999961</v>
      </c>
      <c r="G4" s="90">
        <f>'BAY 101'!M5</f>
        <v>37544.999999999956</v>
      </c>
      <c r="H4" s="90">
        <f>'BAY 102'!M5</f>
        <v>32115.000000000124</v>
      </c>
      <c r="I4" s="63">
        <f t="shared" si="1"/>
        <v>69.660000000000082</v>
      </c>
      <c r="J4" s="67">
        <f t="shared" si="2"/>
        <v>20048.864999999962</v>
      </c>
      <c r="K4" s="162"/>
      <c r="L4" s="71" t="s">
        <v>3</v>
      </c>
      <c r="M4" s="87" t="s">
        <v>57</v>
      </c>
      <c r="N4" s="72">
        <f>SUM(N2:N3)</f>
        <v>235535.41500000001</v>
      </c>
      <c r="O4" s="72">
        <f>SUM(O2:O3)</f>
        <v>1073.7600000000002</v>
      </c>
      <c r="P4" s="72">
        <f>SUM(P2:P3)</f>
        <v>234461.65499999997</v>
      </c>
      <c r="Q4" s="73">
        <v>0.97770000000000001</v>
      </c>
      <c r="R4" s="75">
        <f>SUM(R2:R3)</f>
        <v>229232</v>
      </c>
    </row>
    <row r="5" spans="1:28" s="9" customFormat="1" ht="20.100000000000001" customHeight="1" x14ac:dyDescent="0.25">
      <c r="A5" s="95">
        <v>43952</v>
      </c>
      <c r="B5" s="96">
        <v>43952</v>
      </c>
      <c r="C5" s="96">
        <v>43982</v>
      </c>
      <c r="D5" s="90">
        <f>'BAY 101'!H6</f>
        <v>10915410.000000004</v>
      </c>
      <c r="E5" s="90">
        <f>'BAY 102'!H6</f>
        <v>10990095.000000015</v>
      </c>
      <c r="F5" s="63">
        <f t="shared" si="0"/>
        <v>21905.505000000019</v>
      </c>
      <c r="G5" s="90">
        <f>'BAY 101'!M6</f>
        <v>39690.000000000058</v>
      </c>
      <c r="H5" s="90">
        <f>'BAY 102'!M6</f>
        <v>32294.99999999996</v>
      </c>
      <c r="I5" s="63">
        <f t="shared" si="1"/>
        <v>71.985000000000014</v>
      </c>
      <c r="J5" s="67">
        <f t="shared" si="2"/>
        <v>21833.520000000019</v>
      </c>
      <c r="K5" s="162"/>
      <c r="P5" s="129"/>
    </row>
    <row r="6" spans="1:28" s="9" customFormat="1" ht="20.100000000000001" customHeight="1" x14ac:dyDescent="0.25">
      <c r="A6" s="95">
        <v>43983</v>
      </c>
      <c r="B6" s="96">
        <v>43983</v>
      </c>
      <c r="C6" s="96">
        <v>44012</v>
      </c>
      <c r="D6" s="90">
        <f>'BAY 101'!H7</f>
        <v>8012355.0000000102</v>
      </c>
      <c r="E6" s="90">
        <f>'BAY 102'!H7</f>
        <v>8213400.0000000084</v>
      </c>
      <c r="F6" s="63">
        <f t="shared" si="0"/>
        <v>16225.755000000019</v>
      </c>
      <c r="G6" s="90">
        <f>'BAY 101'!M7</f>
        <v>34889.999999999985</v>
      </c>
      <c r="H6" s="90">
        <f>'BAY 102'!M7</f>
        <v>32504.999999999767</v>
      </c>
      <c r="I6" s="63">
        <f t="shared" si="1"/>
        <v>67.394999999999754</v>
      </c>
      <c r="J6" s="67">
        <f t="shared" si="2"/>
        <v>16158.360000000019</v>
      </c>
      <c r="K6" s="162"/>
      <c r="Y6" s="61"/>
    </row>
    <row r="7" spans="1:28" s="9" customFormat="1" ht="20.100000000000001" customHeight="1" x14ac:dyDescent="0.25">
      <c r="A7" s="95">
        <v>44013</v>
      </c>
      <c r="B7" s="96">
        <v>44013</v>
      </c>
      <c r="C7" s="96">
        <v>44043</v>
      </c>
      <c r="D7" s="90">
        <f>'BAY 101'!H8</f>
        <v>7953375</v>
      </c>
      <c r="E7" s="90">
        <f>'BAY 102'!H8</f>
        <v>8124794.9999999981</v>
      </c>
      <c r="F7" s="63">
        <f t="shared" si="0"/>
        <v>16078.169999999998</v>
      </c>
      <c r="G7" s="90">
        <f>'BAY 101'!M8</f>
        <v>37470.000000000029</v>
      </c>
      <c r="H7" s="90">
        <f>'BAY 102'!M8</f>
        <v>33375</v>
      </c>
      <c r="I7" s="63">
        <f t="shared" si="1"/>
        <v>70.845000000000027</v>
      </c>
      <c r="J7" s="67">
        <f t="shared" si="2"/>
        <v>16007.324999999999</v>
      </c>
      <c r="K7" s="162"/>
      <c r="Z7"/>
      <c r="AA7"/>
      <c r="AB7"/>
    </row>
    <row r="8" spans="1:28" s="9" customFormat="1" ht="20.100000000000001" customHeight="1" x14ac:dyDescent="0.25">
      <c r="A8" s="95">
        <v>44044</v>
      </c>
      <c r="B8" s="96">
        <v>44044</v>
      </c>
      <c r="C8" s="96">
        <v>44074</v>
      </c>
      <c r="D8" s="90">
        <f>'BAY 101'!H9</f>
        <v>6073109.999999986</v>
      </c>
      <c r="E8" s="90">
        <f>'BAY 102'!H9</f>
        <v>6121304.9999999925</v>
      </c>
      <c r="F8" s="63">
        <f t="shared" si="0"/>
        <v>12194.414999999977</v>
      </c>
      <c r="G8" s="90">
        <f>'BAY 101'!M9</f>
        <v>39974.999999999796</v>
      </c>
      <c r="H8" s="90">
        <f>'BAY 102'!M9</f>
        <v>37560.000000000284</v>
      </c>
      <c r="I8" s="63">
        <f t="shared" si="1"/>
        <v>77.535000000000082</v>
      </c>
      <c r="J8" s="67">
        <f t="shared" si="2"/>
        <v>12116.879999999977</v>
      </c>
      <c r="K8" s="162"/>
      <c r="N8" s="91" t="s">
        <v>28</v>
      </c>
      <c r="O8" s="92"/>
      <c r="P8" s="92"/>
      <c r="Q8" s="93"/>
      <c r="R8" s="82">
        <v>164869</v>
      </c>
      <c r="S8" s="81" t="s">
        <v>23</v>
      </c>
      <c r="V8" s="60">
        <v>43862</v>
      </c>
      <c r="W8" s="60">
        <v>44286</v>
      </c>
      <c r="Z8"/>
      <c r="AA8"/>
      <c r="AB8"/>
    </row>
    <row r="9" spans="1:28" s="9" customFormat="1" ht="20.100000000000001" customHeight="1" x14ac:dyDescent="0.25">
      <c r="A9" s="95">
        <v>44075</v>
      </c>
      <c r="B9" s="96">
        <v>44075</v>
      </c>
      <c r="C9" s="96">
        <v>44104</v>
      </c>
      <c r="D9" s="90">
        <f>'BAY 101'!H10</f>
        <v>6931185.0000000121</v>
      </c>
      <c r="E9" s="90">
        <f>'BAY 102'!H10</f>
        <v>6986085.0000000205</v>
      </c>
      <c r="F9" s="63">
        <f t="shared" si="0"/>
        <v>13917.270000000033</v>
      </c>
      <c r="G9" s="90">
        <f>'BAY 101'!M10</f>
        <v>34949.999999999935</v>
      </c>
      <c r="H9" s="90">
        <f>'BAY 102'!M10</f>
        <v>36929.99999999984</v>
      </c>
      <c r="I9" s="63">
        <f t="shared" si="1"/>
        <v>71.879999999999768</v>
      </c>
      <c r="J9" s="67">
        <f t="shared" si="2"/>
        <v>13845.390000000034</v>
      </c>
      <c r="K9" s="161"/>
      <c r="N9" s="91" t="s">
        <v>25</v>
      </c>
      <c r="O9" s="92"/>
      <c r="P9" s="92"/>
      <c r="Q9" s="93"/>
      <c r="R9" s="83">
        <f>W8-V8+1</f>
        <v>425</v>
      </c>
      <c r="S9" s="81" t="s">
        <v>24</v>
      </c>
      <c r="Z9"/>
      <c r="AB9"/>
    </row>
    <row r="10" spans="1:28" s="9" customFormat="1" ht="20.100000000000001" customHeight="1" x14ac:dyDescent="0.25">
      <c r="A10" s="95">
        <v>44105</v>
      </c>
      <c r="B10" s="96">
        <v>44105</v>
      </c>
      <c r="C10" s="96">
        <v>44135</v>
      </c>
      <c r="D10" s="90">
        <f>'BAY 101'!H11</f>
        <v>6372480.0000000102</v>
      </c>
      <c r="E10" s="90">
        <f>'BAY 102'!H11</f>
        <v>6366254.9999999758</v>
      </c>
      <c r="F10" s="63">
        <f t="shared" si="0"/>
        <v>12738.734999999984</v>
      </c>
      <c r="G10" s="90">
        <f>'BAY 101'!M11</f>
        <v>33990.000000000124</v>
      </c>
      <c r="H10" s="90">
        <f>'BAY 102'!M11</f>
        <v>36690.000000000058</v>
      </c>
      <c r="I10" s="63">
        <f t="shared" si="1"/>
        <v>70.680000000000177</v>
      </c>
      <c r="J10" s="67">
        <f t="shared" si="2"/>
        <v>12668.054999999984</v>
      </c>
      <c r="K10" s="162"/>
      <c r="L10" s="57"/>
      <c r="M10" s="57"/>
      <c r="N10" s="91" t="s">
        <v>27</v>
      </c>
      <c r="O10" s="92"/>
      <c r="P10" s="92"/>
      <c r="Q10" s="93"/>
      <c r="R10" s="82">
        <f>R8*R9/365</f>
        <v>191970.75342465754</v>
      </c>
      <c r="S10" s="81" t="s">
        <v>23</v>
      </c>
    </row>
    <row r="11" spans="1:28" s="9" customFormat="1" ht="20.100000000000001" customHeight="1" x14ac:dyDescent="0.25">
      <c r="A11" s="66">
        <v>44136</v>
      </c>
      <c r="B11" s="96">
        <v>44136</v>
      </c>
      <c r="C11" s="96">
        <v>44165</v>
      </c>
      <c r="D11" s="90">
        <f>'BAY 101'!H12</f>
        <v>6357240</v>
      </c>
      <c r="E11" s="90">
        <f>'BAY 102'!H12</f>
        <v>6349605</v>
      </c>
      <c r="F11" s="63">
        <f t="shared" si="0"/>
        <v>12706.844999999999</v>
      </c>
      <c r="G11" s="90">
        <f>'BAY 101'!M12</f>
        <v>39615.000000000007</v>
      </c>
      <c r="H11" s="90">
        <f>'BAY 102'!M12</f>
        <v>39525</v>
      </c>
      <c r="I11" s="63">
        <f t="shared" si="1"/>
        <v>79.14</v>
      </c>
      <c r="J11" s="67">
        <f t="shared" si="2"/>
        <v>12627.705</v>
      </c>
      <c r="K11" s="162"/>
      <c r="N11" s="85" t="s">
        <v>26</v>
      </c>
      <c r="O11" s="86"/>
      <c r="P11" s="86"/>
      <c r="Q11" s="87"/>
      <c r="R11" s="84">
        <f>(R4-R10)/R10</f>
        <v>0.19409855882013988</v>
      </c>
      <c r="S11" s="81"/>
    </row>
    <row r="12" spans="1:28" s="9" customFormat="1" ht="20.100000000000001" customHeight="1" x14ac:dyDescent="0.25">
      <c r="A12" s="95">
        <v>44166</v>
      </c>
      <c r="B12" s="96">
        <v>44166</v>
      </c>
      <c r="C12" s="96">
        <v>44196</v>
      </c>
      <c r="D12" s="90">
        <f>'BAY 101'!H14</f>
        <v>6349980</v>
      </c>
      <c r="E12" s="90">
        <f>'BAY 102'!H14</f>
        <v>6348735.0000000009</v>
      </c>
      <c r="F12" s="63">
        <f t="shared" si="0"/>
        <v>12698.715</v>
      </c>
      <c r="G12" s="90">
        <f>'BAY 101'!M14</f>
        <v>43035.00000000008</v>
      </c>
      <c r="H12" s="90">
        <f>'BAY 102'!M14</f>
        <v>42164.999999999847</v>
      </c>
      <c r="I12" s="63">
        <f t="shared" si="1"/>
        <v>85.199999999999932</v>
      </c>
      <c r="J12" s="67">
        <f t="shared" si="2"/>
        <v>12613.514999999999</v>
      </c>
      <c r="K12" s="162"/>
      <c r="N12" s="13"/>
      <c r="O12" s="59"/>
      <c r="P12" s="59"/>
      <c r="Q12" s="59"/>
      <c r="AA12" s="58"/>
    </row>
    <row r="13" spans="1:28" s="9" customFormat="1" ht="20.100000000000001" customHeight="1" x14ac:dyDescent="0.25">
      <c r="A13" s="95">
        <v>44197</v>
      </c>
      <c r="B13" s="96">
        <v>44197</v>
      </c>
      <c r="C13" s="96">
        <v>44227</v>
      </c>
      <c r="D13" s="90">
        <f>'BAY 101'!H15</f>
        <v>8582190.0000000019</v>
      </c>
      <c r="E13" s="90">
        <f>'BAY 102'!H15</f>
        <v>8738400</v>
      </c>
      <c r="F13" s="63">
        <f t="shared" si="0"/>
        <v>17320.59</v>
      </c>
      <c r="G13" s="90">
        <f>'BAY 101'!M15</f>
        <v>50145.000000000095</v>
      </c>
      <c r="H13" s="90">
        <f>'BAY 102'!M15</f>
        <v>43425.000000000065</v>
      </c>
      <c r="I13" s="63">
        <f t="shared" si="1"/>
        <v>93.570000000000164</v>
      </c>
      <c r="J13" s="67">
        <f t="shared" si="2"/>
        <v>17227.02</v>
      </c>
      <c r="K13" s="162"/>
      <c r="O13" s="94"/>
      <c r="P13" s="59"/>
      <c r="Q13" s="59"/>
      <c r="AA13" s="62"/>
    </row>
    <row r="14" spans="1:28" s="9" customFormat="1" ht="20.100000000000001" customHeight="1" thickBot="1" x14ac:dyDescent="0.3">
      <c r="A14" s="95">
        <v>44228</v>
      </c>
      <c r="B14" s="96">
        <v>44228</v>
      </c>
      <c r="C14" s="96">
        <v>44255</v>
      </c>
      <c r="D14" s="90">
        <f>'BAY 101'!H16</f>
        <v>9274949.9999999981</v>
      </c>
      <c r="E14" s="90">
        <f>'BAY 102'!H16</f>
        <v>9434414.9999999981</v>
      </c>
      <c r="F14" s="68">
        <f t="shared" si="0"/>
        <v>18709.364999999998</v>
      </c>
      <c r="G14" s="90">
        <f>'BAY 101'!M16</f>
        <v>42869.999999999891</v>
      </c>
      <c r="H14" s="90">
        <f>'BAY 102'!M16</f>
        <v>37259.999999999876</v>
      </c>
      <c r="I14" s="68">
        <f t="shared" si="1"/>
        <v>80.129999999999768</v>
      </c>
      <c r="J14" s="69">
        <f t="shared" si="2"/>
        <v>18629.234999999997</v>
      </c>
      <c r="K14" s="162"/>
      <c r="O14" s="59"/>
      <c r="P14" s="59"/>
      <c r="Q14" s="59"/>
    </row>
    <row r="15" spans="1:28" ht="15.75" x14ac:dyDescent="0.25">
      <c r="A15" s="95">
        <v>44256</v>
      </c>
      <c r="B15" s="96">
        <v>44256</v>
      </c>
      <c r="C15" s="96">
        <v>43921</v>
      </c>
      <c r="D15" s="90">
        <f>'BAY 101'!H17</f>
        <v>10328715.000000002</v>
      </c>
      <c r="E15" s="90">
        <f>'BAY 102'!H17</f>
        <v>10400730</v>
      </c>
      <c r="F15" s="63">
        <f t="shared" ref="F15" si="3">(D15+E15)/1000</f>
        <v>20729.445</v>
      </c>
      <c r="G15" s="90">
        <f>'BAY 101'!M17</f>
        <v>42675.000000000065</v>
      </c>
      <c r="H15" s="90">
        <f>'BAY 102'!M17</f>
        <v>41595.000000000029</v>
      </c>
      <c r="I15" s="63">
        <f t="shared" ref="I15" si="4">(G15+H15)/1000</f>
        <v>84.270000000000081</v>
      </c>
      <c r="J15" s="67">
        <f t="shared" ref="J15" si="5">(F15-I15)</f>
        <v>20645.174999999999</v>
      </c>
      <c r="L15" s="9"/>
      <c r="M15" s="9"/>
      <c r="N15" s="9"/>
      <c r="O15" s="59"/>
      <c r="P15" s="59"/>
      <c r="Q15" s="59"/>
      <c r="R15" s="9"/>
      <c r="S15" s="9"/>
    </row>
    <row r="16" spans="1:28" x14ac:dyDescent="0.25">
      <c r="I16" s="88"/>
      <c r="J16" s="89"/>
    </row>
    <row r="17" spans="10:10" x14ac:dyDescent="0.25">
      <c r="J17" s="89"/>
    </row>
  </sheetData>
  <mergeCells count="2">
    <mergeCell ref="K2:K8"/>
    <mergeCell ref="K9:K14"/>
  </mergeCells>
  <pageMargins left="0.68" right="0.16" top="0.88" bottom="0.28000000000000003" header="0.36" footer="0.3"/>
  <pageSetup paperSize="9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11" sqref="C11"/>
    </sheetView>
  </sheetViews>
  <sheetFormatPr defaultRowHeight="15" x14ac:dyDescent="0.25"/>
  <cols>
    <col min="1" max="1" width="19.85546875" style="107" customWidth="1"/>
    <col min="2" max="2" width="40.42578125" style="107" customWidth="1"/>
    <col min="3" max="3" width="21.5703125" style="107" customWidth="1"/>
    <col min="4" max="4" width="22.42578125" style="107" customWidth="1"/>
    <col min="5" max="5" width="22.85546875" style="107" customWidth="1"/>
    <col min="6" max="16384" width="9.140625" style="107"/>
  </cols>
  <sheetData>
    <row r="1" spans="1:5" x14ac:dyDescent="0.25">
      <c r="A1" s="106" t="s">
        <v>48</v>
      </c>
    </row>
    <row r="2" spans="1:5" x14ac:dyDescent="0.25">
      <c r="A2" s="108" t="s">
        <v>40</v>
      </c>
      <c r="B2" s="108" t="s">
        <v>41</v>
      </c>
      <c r="C2" s="109" t="s">
        <v>42</v>
      </c>
      <c r="D2" s="109" t="s">
        <v>43</v>
      </c>
      <c r="E2" s="109" t="s">
        <v>44</v>
      </c>
    </row>
    <row r="3" spans="1:5" ht="15" customHeight="1" x14ac:dyDescent="0.25">
      <c r="A3" s="163" t="s">
        <v>45</v>
      </c>
      <c r="B3" s="122" t="s">
        <v>56</v>
      </c>
      <c r="C3" s="110">
        <f>'SDG 13'!P2</f>
        <v>177960.22499999998</v>
      </c>
      <c r="D3" s="111">
        <v>0</v>
      </c>
      <c r="E3" s="110">
        <f>C3-D3</f>
        <v>177960.22499999998</v>
      </c>
    </row>
    <row r="4" spans="1:5" x14ac:dyDescent="0.25">
      <c r="A4" s="164"/>
      <c r="B4" s="122" t="s">
        <v>58</v>
      </c>
      <c r="C4" s="110">
        <f>'SDG 13'!P3</f>
        <v>56501.429999999993</v>
      </c>
      <c r="D4" s="111">
        <v>0</v>
      </c>
      <c r="E4" s="110">
        <f t="shared" ref="E4" si="0">C4-D4</f>
        <v>56501.429999999993</v>
      </c>
    </row>
    <row r="5" spans="1:5" x14ac:dyDescent="0.25">
      <c r="A5" s="165"/>
      <c r="B5" s="112" t="s">
        <v>3</v>
      </c>
      <c r="C5" s="113">
        <f>SUM(C3:C4)</f>
        <v>234461.65499999997</v>
      </c>
      <c r="D5" s="111">
        <f>SUM(D3:D4)</f>
        <v>0</v>
      </c>
      <c r="E5" s="113">
        <f>SUM(E3:E4)</f>
        <v>234461.65499999997</v>
      </c>
    </row>
  </sheetData>
  <mergeCells count="1">
    <mergeCell ref="A3:A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3" workbookViewId="0">
      <selection activeCell="K30" sqref="K30"/>
    </sheetView>
  </sheetViews>
  <sheetFormatPr defaultRowHeight="15" x14ac:dyDescent="0.25"/>
  <cols>
    <col min="1" max="1" width="19.85546875" style="107" customWidth="1"/>
    <col min="2" max="2" width="40.42578125" style="107" customWidth="1"/>
    <col min="3" max="4" width="24.42578125" style="107" bestFit="1" customWidth="1"/>
    <col min="5" max="5" width="22.85546875" style="107" customWidth="1"/>
    <col min="6" max="7" width="9.140625" style="107"/>
    <col min="8" max="8" width="33.85546875" style="107" bestFit="1" customWidth="1"/>
    <col min="9" max="9" width="16.28515625" style="107" bestFit="1" customWidth="1"/>
    <col min="10" max="10" width="14.5703125" style="107" customWidth="1"/>
    <col min="11" max="12" width="9.140625" style="107"/>
    <col min="13" max="13" width="10.28515625" style="107" bestFit="1" customWidth="1"/>
    <col min="14" max="14" width="9.5703125" style="107" customWidth="1"/>
    <col min="15" max="15" width="10.28515625" style="107" bestFit="1" customWidth="1"/>
    <col min="16" max="16384" width="9.140625" style="107"/>
  </cols>
  <sheetData>
    <row r="1" spans="1:10" x14ac:dyDescent="0.25">
      <c r="A1" s="116" t="s">
        <v>47</v>
      </c>
      <c r="B1" s="116"/>
    </row>
    <row r="2" spans="1:10" ht="57" x14ac:dyDescent="0.25">
      <c r="A2" s="108" t="s">
        <v>40</v>
      </c>
      <c r="B2" s="108" t="s">
        <v>41</v>
      </c>
      <c r="C2" s="109" t="s">
        <v>42</v>
      </c>
      <c r="D2" s="109" t="s">
        <v>43</v>
      </c>
      <c r="E2" s="109" t="s">
        <v>44</v>
      </c>
      <c r="G2" s="124" t="s">
        <v>60</v>
      </c>
      <c r="H2" s="124" t="s">
        <v>61</v>
      </c>
      <c r="I2" s="124" t="s">
        <v>62</v>
      </c>
      <c r="J2" s="125" t="s">
        <v>63</v>
      </c>
    </row>
    <row r="3" spans="1:10" ht="15.75" customHeight="1" x14ac:dyDescent="0.25">
      <c r="A3" s="166" t="s">
        <v>46</v>
      </c>
      <c r="B3" s="123" t="s">
        <v>56</v>
      </c>
      <c r="C3" s="114">
        <f>COUNT(G3:G27)</f>
        <v>25</v>
      </c>
      <c r="D3" s="111">
        <v>0</v>
      </c>
      <c r="E3" s="114">
        <f>C3-D3</f>
        <v>25</v>
      </c>
      <c r="G3" s="126">
        <v>1</v>
      </c>
      <c r="H3" s="126" t="s">
        <v>64</v>
      </c>
      <c r="I3" s="127">
        <v>43959</v>
      </c>
      <c r="J3" s="126">
        <v>12</v>
      </c>
    </row>
    <row r="4" spans="1:10" x14ac:dyDescent="0.25">
      <c r="A4" s="167"/>
      <c r="B4" s="123" t="s">
        <v>58</v>
      </c>
      <c r="C4" s="114">
        <f>COUNT(G28:G30)</f>
        <v>3</v>
      </c>
      <c r="D4" s="111">
        <v>0</v>
      </c>
      <c r="E4" s="114">
        <f t="shared" ref="E4" si="0">C4-D4</f>
        <v>3</v>
      </c>
      <c r="G4" s="126">
        <v>2</v>
      </c>
      <c r="H4" s="126" t="s">
        <v>64</v>
      </c>
      <c r="I4" s="127">
        <v>43960</v>
      </c>
      <c r="J4" s="126">
        <v>11</v>
      </c>
    </row>
    <row r="5" spans="1:10" ht="15" customHeight="1" x14ac:dyDescent="0.25">
      <c r="A5" s="168"/>
      <c r="B5" s="120" t="s">
        <v>3</v>
      </c>
      <c r="C5" s="115">
        <f>SUM(C3:C4)</f>
        <v>28</v>
      </c>
      <c r="D5" s="115">
        <f>SUM(D3:D4)</f>
        <v>0</v>
      </c>
      <c r="E5" s="115">
        <f>SUM(E3:E4)</f>
        <v>28</v>
      </c>
      <c r="G5" s="126">
        <v>3</v>
      </c>
      <c r="H5" s="126" t="s">
        <v>64</v>
      </c>
      <c r="I5" s="127">
        <v>43963</v>
      </c>
      <c r="J5" s="126">
        <v>11</v>
      </c>
    </row>
    <row r="6" spans="1:10" x14ac:dyDescent="0.25">
      <c r="G6" s="126">
        <v>4</v>
      </c>
      <c r="H6" s="126" t="s">
        <v>64</v>
      </c>
      <c r="I6" s="127">
        <v>43964</v>
      </c>
      <c r="J6" s="126">
        <v>23</v>
      </c>
    </row>
    <row r="7" spans="1:10" x14ac:dyDescent="0.25">
      <c r="G7" s="126">
        <v>5</v>
      </c>
      <c r="H7" s="126" t="s">
        <v>64</v>
      </c>
      <c r="I7" s="127">
        <v>43965</v>
      </c>
      <c r="J7" s="126">
        <v>9</v>
      </c>
    </row>
    <row r="8" spans="1:10" x14ac:dyDescent="0.25">
      <c r="G8" s="126">
        <v>6</v>
      </c>
      <c r="H8" s="126" t="s">
        <v>64</v>
      </c>
      <c r="I8" s="127">
        <v>43966</v>
      </c>
      <c r="J8" s="126">
        <v>11</v>
      </c>
    </row>
    <row r="9" spans="1:10" x14ac:dyDescent="0.25">
      <c r="A9" s="108" t="s">
        <v>40</v>
      </c>
      <c r="B9" s="108" t="s">
        <v>41</v>
      </c>
      <c r="C9" s="109" t="s">
        <v>42</v>
      </c>
      <c r="D9" s="109" t="s">
        <v>43</v>
      </c>
      <c r="E9" s="109" t="s">
        <v>44</v>
      </c>
      <c r="G9" s="126">
        <v>7</v>
      </c>
      <c r="H9" s="126" t="s">
        <v>64</v>
      </c>
      <c r="I9" s="127">
        <v>43970</v>
      </c>
      <c r="J9" s="126">
        <v>15</v>
      </c>
    </row>
    <row r="10" spans="1:10" ht="15" customHeight="1" x14ac:dyDescent="0.25">
      <c r="A10" s="166" t="s">
        <v>59</v>
      </c>
      <c r="B10" s="121" t="s">
        <v>56</v>
      </c>
      <c r="C10" s="114">
        <f>I38*2</f>
        <v>142</v>
      </c>
      <c r="D10" s="111">
        <v>0</v>
      </c>
      <c r="E10" s="114">
        <f>C10-D10</f>
        <v>142</v>
      </c>
      <c r="G10" s="126">
        <v>8</v>
      </c>
      <c r="H10" s="126" t="s">
        <v>65</v>
      </c>
      <c r="I10" s="127">
        <v>43972</v>
      </c>
      <c r="J10" s="126">
        <v>33</v>
      </c>
    </row>
    <row r="11" spans="1:10" x14ac:dyDescent="0.25">
      <c r="A11" s="167"/>
      <c r="B11" s="121" t="s">
        <v>58</v>
      </c>
      <c r="C11" s="114">
        <f>J38*12</f>
        <v>1439</v>
      </c>
      <c r="D11" s="111">
        <v>0</v>
      </c>
      <c r="E11" s="114">
        <f t="shared" ref="E11" si="1">C11-D11</f>
        <v>1439</v>
      </c>
      <c r="G11" s="126">
        <v>9</v>
      </c>
      <c r="H11" s="126" t="s">
        <v>65</v>
      </c>
      <c r="I11" s="127">
        <v>43973</v>
      </c>
      <c r="J11" s="126">
        <v>24</v>
      </c>
    </row>
    <row r="12" spans="1:10" x14ac:dyDescent="0.25">
      <c r="A12" s="167"/>
      <c r="B12" s="120" t="s">
        <v>3</v>
      </c>
      <c r="C12" s="128">
        <f>SUM(C10:C11)</f>
        <v>1581</v>
      </c>
      <c r="D12" s="115">
        <f>SUM(D10:D11)</f>
        <v>0</v>
      </c>
      <c r="E12" s="115">
        <f>SUM(E10:E11)</f>
        <v>1581</v>
      </c>
      <c r="G12" s="126">
        <v>10</v>
      </c>
      <c r="H12" s="126" t="s">
        <v>66</v>
      </c>
      <c r="I12" s="127">
        <v>43994</v>
      </c>
      <c r="J12" s="126">
        <v>15</v>
      </c>
    </row>
    <row r="13" spans="1:10" ht="15" customHeight="1" x14ac:dyDescent="0.25">
      <c r="A13" s="168"/>
      <c r="B13" s="112"/>
      <c r="C13" s="117"/>
      <c r="D13" s="111"/>
      <c r="E13" s="117"/>
      <c r="G13" s="126">
        <v>11</v>
      </c>
      <c r="H13" s="126" t="s">
        <v>66</v>
      </c>
      <c r="I13" s="127">
        <v>44002</v>
      </c>
      <c r="J13" s="126">
        <v>46</v>
      </c>
    </row>
    <row r="14" spans="1:10" x14ac:dyDescent="0.25">
      <c r="G14" s="126">
        <v>12</v>
      </c>
      <c r="H14" s="126" t="s">
        <v>66</v>
      </c>
      <c r="I14" s="127">
        <v>44004</v>
      </c>
      <c r="J14" s="126">
        <v>23</v>
      </c>
    </row>
    <row r="15" spans="1:10" x14ac:dyDescent="0.25">
      <c r="G15" s="126">
        <v>13</v>
      </c>
      <c r="H15" s="126" t="s">
        <v>67</v>
      </c>
      <c r="I15" s="127">
        <v>44026</v>
      </c>
      <c r="J15" s="126">
        <v>14</v>
      </c>
    </row>
    <row r="16" spans="1:10" x14ac:dyDescent="0.25">
      <c r="A16" s="108" t="s">
        <v>40</v>
      </c>
      <c r="B16" s="108" t="s">
        <v>29</v>
      </c>
      <c r="C16" s="109" t="s">
        <v>42</v>
      </c>
      <c r="D16" s="109" t="s">
        <v>52</v>
      </c>
      <c r="E16" s="109" t="s">
        <v>53</v>
      </c>
      <c r="G16" s="126">
        <v>14</v>
      </c>
      <c r="H16" s="126" t="s">
        <v>68</v>
      </c>
      <c r="I16" s="127">
        <v>44051</v>
      </c>
      <c r="J16" s="126">
        <v>38</v>
      </c>
    </row>
    <row r="17" spans="1:10" ht="15" customHeight="1" x14ac:dyDescent="0.25">
      <c r="A17" s="166" t="s">
        <v>54</v>
      </c>
      <c r="B17" s="121" t="s">
        <v>56</v>
      </c>
      <c r="C17" s="111">
        <v>93</v>
      </c>
      <c r="D17" s="111">
        <v>0</v>
      </c>
      <c r="E17" s="111">
        <f>C17-D17</f>
        <v>93</v>
      </c>
      <c r="G17" s="126">
        <v>15</v>
      </c>
      <c r="H17" s="126" t="s">
        <v>68</v>
      </c>
      <c r="I17" s="127">
        <v>44058</v>
      </c>
      <c r="J17" s="126">
        <v>25</v>
      </c>
    </row>
    <row r="18" spans="1:10" x14ac:dyDescent="0.25">
      <c r="A18" s="167"/>
      <c r="B18" s="121" t="s">
        <v>58</v>
      </c>
      <c r="C18" s="111">
        <v>93</v>
      </c>
      <c r="D18" s="111">
        <v>0</v>
      </c>
      <c r="E18" s="111">
        <f t="shared" ref="E18" si="2">C18-D18</f>
        <v>93</v>
      </c>
      <c r="G18" s="126">
        <v>16</v>
      </c>
      <c r="H18" s="126" t="s">
        <v>68</v>
      </c>
      <c r="I18" s="127">
        <v>44059</v>
      </c>
      <c r="J18" s="126">
        <v>25</v>
      </c>
    </row>
    <row r="19" spans="1:10" x14ac:dyDescent="0.25">
      <c r="A19" s="168"/>
      <c r="B19" s="120" t="s">
        <v>3</v>
      </c>
      <c r="C19" s="111" t="s">
        <v>55</v>
      </c>
      <c r="D19" s="111" t="s">
        <v>55</v>
      </c>
      <c r="E19" s="111" t="s">
        <v>55</v>
      </c>
      <c r="G19" s="126">
        <v>17</v>
      </c>
      <c r="H19" s="126" t="s">
        <v>69</v>
      </c>
      <c r="I19" s="127">
        <v>44061</v>
      </c>
      <c r="J19" s="126">
        <v>5</v>
      </c>
    </row>
    <row r="20" spans="1:10" x14ac:dyDescent="0.25">
      <c r="D20" s="107">
        <v>63</v>
      </c>
      <c r="G20" s="126">
        <v>18</v>
      </c>
      <c r="H20" s="126" t="s">
        <v>70</v>
      </c>
      <c r="I20" s="127">
        <v>44062</v>
      </c>
      <c r="J20" s="126">
        <v>13</v>
      </c>
    </row>
    <row r="21" spans="1:10" x14ac:dyDescent="0.25">
      <c r="G21" s="126">
        <v>19</v>
      </c>
      <c r="H21" s="126" t="s">
        <v>71</v>
      </c>
      <c r="I21" s="127">
        <v>44095</v>
      </c>
      <c r="J21" s="126">
        <v>11</v>
      </c>
    </row>
    <row r="22" spans="1:10" x14ac:dyDescent="0.25">
      <c r="G22" s="126">
        <v>20</v>
      </c>
      <c r="H22" s="126" t="s">
        <v>72</v>
      </c>
      <c r="I22" s="127">
        <v>44120</v>
      </c>
      <c r="J22" s="126">
        <v>16</v>
      </c>
    </row>
    <row r="23" spans="1:10" x14ac:dyDescent="0.25">
      <c r="G23" s="126">
        <v>21</v>
      </c>
      <c r="H23" s="126" t="s">
        <v>73</v>
      </c>
      <c r="I23" s="127">
        <v>44138</v>
      </c>
      <c r="J23" s="126">
        <v>14</v>
      </c>
    </row>
    <row r="24" spans="1:10" x14ac:dyDescent="0.25">
      <c r="G24" s="126">
        <v>22</v>
      </c>
      <c r="H24" s="126" t="s">
        <v>74</v>
      </c>
      <c r="I24" s="127">
        <v>44142</v>
      </c>
      <c r="J24" s="126">
        <v>10</v>
      </c>
    </row>
    <row r="25" spans="1:10" x14ac:dyDescent="0.25">
      <c r="G25" s="126">
        <v>23</v>
      </c>
      <c r="H25" s="126" t="s">
        <v>71</v>
      </c>
      <c r="I25" s="127">
        <v>44175</v>
      </c>
      <c r="J25" s="126">
        <v>7</v>
      </c>
    </row>
    <row r="26" spans="1:10" x14ac:dyDescent="0.25">
      <c r="G26" s="126">
        <v>24</v>
      </c>
      <c r="H26" s="126" t="s">
        <v>75</v>
      </c>
      <c r="I26" s="127">
        <v>44177</v>
      </c>
      <c r="J26" s="126">
        <v>8</v>
      </c>
    </row>
    <row r="27" spans="1:10" x14ac:dyDescent="0.25">
      <c r="G27" s="126">
        <v>25</v>
      </c>
      <c r="H27" s="126" t="s">
        <v>76</v>
      </c>
      <c r="I27" s="127">
        <v>44177</v>
      </c>
      <c r="J27" s="126">
        <v>8</v>
      </c>
    </row>
    <row r="28" spans="1:10" x14ac:dyDescent="0.25">
      <c r="G28" s="126">
        <v>26</v>
      </c>
      <c r="H28" s="126" t="s">
        <v>64</v>
      </c>
      <c r="I28" s="127">
        <v>44219</v>
      </c>
      <c r="J28" s="126">
        <v>20</v>
      </c>
    </row>
    <row r="29" spans="1:10" x14ac:dyDescent="0.25">
      <c r="G29" s="126">
        <v>27</v>
      </c>
      <c r="H29" s="126" t="s">
        <v>77</v>
      </c>
      <c r="I29" s="127">
        <v>44232</v>
      </c>
      <c r="J29" s="126">
        <v>11</v>
      </c>
    </row>
    <row r="30" spans="1:10" x14ac:dyDescent="0.25">
      <c r="G30" s="126">
        <v>28</v>
      </c>
      <c r="H30" s="126" t="s">
        <v>77</v>
      </c>
      <c r="I30" s="127">
        <v>44243</v>
      </c>
      <c r="J30" s="126">
        <v>13</v>
      </c>
    </row>
    <row r="34" spans="7:10" x14ac:dyDescent="0.25">
      <c r="G34" s="118" t="s">
        <v>39</v>
      </c>
      <c r="H34" s="118"/>
      <c r="I34" s="118" t="s">
        <v>78</v>
      </c>
      <c r="J34" s="118" t="s">
        <v>80</v>
      </c>
    </row>
    <row r="35" spans="7:10" x14ac:dyDescent="0.25">
      <c r="G35" s="169" t="s">
        <v>49</v>
      </c>
      <c r="H35" s="169"/>
      <c r="I35" s="130">
        <v>279</v>
      </c>
      <c r="J35" s="130">
        <v>565</v>
      </c>
    </row>
    <row r="36" spans="7:10" x14ac:dyDescent="0.25">
      <c r="G36" s="83" t="s">
        <v>50</v>
      </c>
      <c r="H36" s="130"/>
      <c r="I36" s="130">
        <v>573</v>
      </c>
      <c r="J36" s="130">
        <v>874</v>
      </c>
    </row>
    <row r="37" spans="7:10" x14ac:dyDescent="0.25">
      <c r="G37" s="83" t="s">
        <v>51</v>
      </c>
      <c r="H37" s="130"/>
      <c r="I37" s="130">
        <f>SUM(I35:I36)</f>
        <v>852</v>
      </c>
      <c r="J37" s="130">
        <f>SUM(J35:J36)</f>
        <v>1439</v>
      </c>
    </row>
    <row r="38" spans="7:10" x14ac:dyDescent="0.25">
      <c r="G38" s="83" t="s">
        <v>79</v>
      </c>
      <c r="H38" s="130"/>
      <c r="I38" s="131">
        <f>I37/12</f>
        <v>71</v>
      </c>
      <c r="J38" s="131">
        <f>J37/12</f>
        <v>119.91666666666667</v>
      </c>
    </row>
    <row r="40" spans="7:10" x14ac:dyDescent="0.25">
      <c r="I40" s="132"/>
      <c r="J40" s="132"/>
    </row>
    <row r="41" spans="7:10" x14ac:dyDescent="0.25">
      <c r="I41" s="133"/>
      <c r="J41" s="133"/>
    </row>
    <row r="42" spans="7:10" x14ac:dyDescent="0.25">
      <c r="I42" s="132"/>
      <c r="J42" s="132"/>
    </row>
    <row r="43" spans="7:10" x14ac:dyDescent="0.25">
      <c r="I43" s="134"/>
      <c r="J43" s="134"/>
    </row>
    <row r="44" spans="7:10" x14ac:dyDescent="0.25">
      <c r="I44" s="135"/>
      <c r="J44" s="135"/>
    </row>
  </sheetData>
  <mergeCells count="4">
    <mergeCell ref="A10:A13"/>
    <mergeCell ref="A17:A19"/>
    <mergeCell ref="A3:A5"/>
    <mergeCell ref="G35:H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BAY 101</vt:lpstr>
      <vt:lpstr>BAY 102</vt:lpstr>
      <vt:lpstr>SDG 13</vt:lpstr>
      <vt:lpstr>SDG 7</vt:lpstr>
      <vt:lpstr>SDG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2021-08-25T16:39:51Z</dcterms:modified>
</cp:coreProperties>
</file>